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PieterHoff</author>
  </authors>
  <commentList>
    <comment ref="B24" authorId="0">
      <text>
        <r>
          <rPr>
            <b/>
            <sz val="9"/>
            <rFont val="Tahoma"/>
            <family val="2"/>
          </rPr>
          <t>Necesity 1,000,000 hectares x 0,5 kiloWatt = 0,5 Gigawatt</t>
        </r>
      </text>
    </comment>
    <comment ref="B29" authorId="0">
      <text>
        <r>
          <rPr>
            <b/>
            <sz val="9"/>
            <rFont val="Tahoma"/>
            <family val="2"/>
          </rPr>
          <t>14 rows x 100 meter (planted on 7 x 7 = 50 m2 per tree = 200 trees per ha)</t>
        </r>
      </text>
    </comment>
    <comment ref="B88" authorId="0">
      <text>
        <r>
          <rPr>
            <b/>
            <sz val="9"/>
            <rFont val="Tahoma"/>
            <family val="2"/>
          </rPr>
          <t>14 rows x 100 meter (planted on 7 x 7 = 50 m2 per tree = 200 trees per ha)</t>
        </r>
      </text>
    </comment>
    <comment ref="B13" authorId="0">
      <text>
        <r>
          <rPr>
            <b/>
            <sz val="9"/>
            <rFont val="Tahoma"/>
            <family val="0"/>
          </rPr>
          <t xml:space="preserve">Source http://en.wikipedia.org/wiki/Price_per_watt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<sst xmlns="http://schemas.openxmlformats.org/spreadsheetml/2006/main" count="127" uniqueCount="91">
  <si>
    <t>DRIP IRRIGATION</t>
  </si>
  <si>
    <t>Price in US$</t>
  </si>
  <si>
    <t>Wateruse per tree per year</t>
  </si>
  <si>
    <t>Wateruse per ha per year</t>
  </si>
  <si>
    <t>Wateruse per tree per day in liters</t>
  </si>
  <si>
    <t>Wateruse per 1 million ha/yr</t>
  </si>
  <si>
    <t>GROASIS TECHNOLOGY</t>
  </si>
  <si>
    <t>Waterboxxes re-use times</t>
  </si>
  <si>
    <t>Total need</t>
  </si>
  <si>
    <t>Dig planting holes</t>
  </si>
  <si>
    <t xml:space="preserve">Plant </t>
  </si>
  <si>
    <t>Install main tube</t>
  </si>
  <si>
    <t>Install valves</t>
  </si>
  <si>
    <t>Install electric system</t>
  </si>
  <si>
    <t>Install drip tubes</t>
  </si>
  <si>
    <t>PLANTING LABOUR DRIP IRRIGATION</t>
  </si>
  <si>
    <t>PLANTING LABOUR GROASIS TECHNOLOGY</t>
  </si>
  <si>
    <t>Drill planting holes</t>
  </si>
  <si>
    <t>Plant</t>
  </si>
  <si>
    <t>Install box</t>
  </si>
  <si>
    <t>Remove box</t>
  </si>
  <si>
    <t>Equal to Groasis Technology</t>
  </si>
  <si>
    <t>Capital costs</t>
  </si>
  <si>
    <t>Not calculated</t>
  </si>
  <si>
    <t>Well/per how many ha</t>
  </si>
  <si>
    <t>Pump/per how many ha</t>
  </si>
  <si>
    <t>Main tube/mtr/per ha</t>
  </si>
  <si>
    <t>Tubes/per ha</t>
  </si>
  <si>
    <t>Electric valves/ per ha</t>
  </si>
  <si>
    <t>Electric system/ per how many ha</t>
  </si>
  <si>
    <t>Maintenance per how many ha of tubes by 1 man</t>
  </si>
  <si>
    <t>Computer per how many ha</t>
  </si>
  <si>
    <t>Costs per ha</t>
  </si>
  <si>
    <t>Water use per ha at planting</t>
  </si>
  <si>
    <t>Water use after planting</t>
  </si>
  <si>
    <t>Water use per tree at planting in liters</t>
  </si>
  <si>
    <t>Conclusion 2</t>
  </si>
  <si>
    <t>Conclusion 1</t>
  </si>
  <si>
    <t>Equal to drip irrigation</t>
  </si>
  <si>
    <t>Days per year</t>
  </si>
  <si>
    <t>Hours of dripping per day</t>
  </si>
  <si>
    <t>Waterboxx</t>
  </si>
  <si>
    <t>Wateruse in 10 years in liters</t>
  </si>
  <si>
    <t>Costs during 10 years</t>
  </si>
  <si>
    <t>Investment</t>
  </si>
  <si>
    <t>Interest rate</t>
  </si>
  <si>
    <t>Drip irrigation investment and costs total</t>
  </si>
  <si>
    <t>After removing no costs</t>
  </si>
  <si>
    <t>Waterboxxes investment and costs total</t>
  </si>
  <si>
    <t>Machinery, installing tubes, trenches, planting, etc.</t>
  </si>
  <si>
    <t>Years</t>
  </si>
  <si>
    <t>Total capital needed</t>
  </si>
  <si>
    <t>kW/ha/hour</t>
  </si>
  <si>
    <t>REPLACEMENTS OF DRIP IRRIGATION INSTALLATION OVER NEXT 75 YEARS</t>
  </si>
  <si>
    <t>REPLACEMENTS OF GROASIS TECHNOLOGY INSTALLATION OVER NEXT 75 YEARS</t>
  </si>
  <si>
    <t>0</t>
  </si>
  <si>
    <t>Costs during 75 years</t>
  </si>
  <si>
    <t>Wateruse in 75 years in liters</t>
  </si>
  <si>
    <t>Groasis Technology investment and costs total</t>
  </si>
  <si>
    <t>REPLACEMENTS OVER NEXT 75 YEARS</t>
  </si>
  <si>
    <t>Conclusion 3</t>
  </si>
  <si>
    <t>Conclusion 4</t>
  </si>
  <si>
    <r>
      <t xml:space="preserve">Groasis Technology </t>
    </r>
    <r>
      <rPr>
        <i/>
        <sz val="11"/>
        <color indexed="8"/>
        <rFont val="Calibri"/>
        <family val="2"/>
      </rPr>
      <t xml:space="preserve">percentage </t>
    </r>
    <r>
      <rPr>
        <sz val="11"/>
        <color theme="1"/>
        <rFont val="Calibri"/>
        <family val="2"/>
      </rPr>
      <t xml:space="preserve">of </t>
    </r>
    <r>
      <rPr>
        <b/>
        <sz val="11"/>
        <color indexed="8"/>
        <rFont val="Calibri"/>
        <family val="2"/>
      </rPr>
      <t xml:space="preserve">WATERUSE SAVING PER HECTARE </t>
    </r>
    <r>
      <rPr>
        <sz val="11"/>
        <color theme="1"/>
        <rFont val="Calibri"/>
        <family val="2"/>
      </rPr>
      <t>compared to drip irrigation over following period of 75 years</t>
    </r>
  </si>
  <si>
    <r>
      <t xml:space="preserve">Groasis Technnology </t>
    </r>
    <r>
      <rPr>
        <b/>
        <sz val="11"/>
        <color indexed="8"/>
        <rFont val="Calibri"/>
        <family val="2"/>
      </rPr>
      <t xml:space="preserve">MONEY </t>
    </r>
    <r>
      <rPr>
        <b/>
        <sz val="11"/>
        <color indexed="8"/>
        <rFont val="Calibri"/>
        <family val="2"/>
      </rPr>
      <t>SAVING PER HECTARE</t>
    </r>
    <r>
      <rPr>
        <sz val="11"/>
        <color theme="1"/>
        <rFont val="Calibri"/>
        <family val="2"/>
      </rPr>
      <t xml:space="preserve"> compared to drip irrigation over following period of 75 years</t>
    </r>
  </si>
  <si>
    <t xml:space="preserve">                              Conclusions in blue cells</t>
  </si>
  <si>
    <r>
      <t xml:space="preserve">Groasis Technnology </t>
    </r>
    <r>
      <rPr>
        <b/>
        <sz val="11"/>
        <color indexed="8"/>
        <rFont val="Calibri"/>
        <family val="2"/>
      </rPr>
      <t xml:space="preserve">MONEY </t>
    </r>
    <r>
      <rPr>
        <b/>
        <sz val="11"/>
        <color indexed="8"/>
        <rFont val="Calibri"/>
        <family val="2"/>
      </rPr>
      <t>SAVING PER HECTARE</t>
    </r>
    <r>
      <rPr>
        <sz val="11"/>
        <color theme="1"/>
        <rFont val="Calibri"/>
        <family val="2"/>
      </rPr>
      <t xml:space="preserve"> compared to drip irrigation over a period of first 10 years after planting</t>
    </r>
  </si>
  <si>
    <r>
      <t xml:space="preserve">Groasis Technology </t>
    </r>
    <r>
      <rPr>
        <i/>
        <sz val="11"/>
        <color indexed="8"/>
        <rFont val="Calibri"/>
        <family val="2"/>
      </rPr>
      <t xml:space="preserve">percentage </t>
    </r>
    <r>
      <rPr>
        <sz val="11"/>
        <color theme="1"/>
        <rFont val="Calibri"/>
        <family val="2"/>
      </rPr>
      <t xml:space="preserve">of </t>
    </r>
    <r>
      <rPr>
        <b/>
        <sz val="11"/>
        <color indexed="8"/>
        <rFont val="Calibri"/>
        <family val="2"/>
      </rPr>
      <t xml:space="preserve">WATERUSE SAVING PER HECTARE </t>
    </r>
    <r>
      <rPr>
        <sz val="11"/>
        <color theme="1"/>
        <rFont val="Calibri"/>
        <family val="2"/>
      </rPr>
      <t>compared to drip irrigation over a period of first 10 years after planting</t>
    </r>
  </si>
  <si>
    <t>Electricity network</t>
  </si>
  <si>
    <t>Electricity production plant GigaWatt</t>
  </si>
  <si>
    <t>Investment of electricity production plant per kW</t>
  </si>
  <si>
    <t>Trees / ha</t>
  </si>
  <si>
    <t>M2 per hectare</t>
  </si>
  <si>
    <t>M2 per tree</t>
  </si>
  <si>
    <t>Planting distance per tree in square</t>
  </si>
  <si>
    <t>Meters of drip irrigation per ha</t>
  </si>
  <si>
    <t>Please fill in according to your own circumstances</t>
  </si>
  <si>
    <t>Wateruse per total area/yr</t>
  </si>
  <si>
    <t>Wage per man hour</t>
  </si>
  <si>
    <t>Hours per working year</t>
  </si>
  <si>
    <t>Model first 10 years after planting area in hectares comparising drip irrigation vs Groasis Technology</t>
  </si>
  <si>
    <t>Watergift per hour per tree in liters</t>
  </si>
  <si>
    <t>Area of plantation in hectares</t>
  </si>
  <si>
    <t>Make trenches for main tube system</t>
  </si>
  <si>
    <t>Machinery for planting, removing boxes, etc.</t>
  </si>
  <si>
    <t>Machinery for installing tubes, trenches, planting, etc.</t>
  </si>
  <si>
    <r>
      <t xml:space="preserve">                                            </t>
    </r>
    <r>
      <rPr>
        <b/>
        <i/>
        <sz val="11"/>
        <color indexed="8"/>
        <rFont val="Calibri"/>
        <family val="2"/>
      </rPr>
      <t>make wasteland productive again</t>
    </r>
  </si>
  <si>
    <t xml:space="preserve">                                      </t>
  </si>
  <si>
    <t>Conclusion 5</t>
  </si>
  <si>
    <t>Conclusion 6</t>
  </si>
  <si>
    <r>
      <t xml:space="preserve">Groasis Technnology </t>
    </r>
    <r>
      <rPr>
        <b/>
        <sz val="11"/>
        <color indexed="8"/>
        <rFont val="Calibri"/>
        <family val="2"/>
      </rPr>
      <t xml:space="preserve">MONEY </t>
    </r>
    <r>
      <rPr>
        <b/>
        <sz val="11"/>
        <color indexed="8"/>
        <rFont val="Calibri"/>
        <family val="2"/>
      </rPr>
      <t>SAVING PER HECTARE</t>
    </r>
    <r>
      <rPr>
        <sz val="11"/>
        <color theme="1"/>
        <rFont val="Calibri"/>
        <family val="2"/>
      </rPr>
      <t xml:space="preserve"> compared to drip irrigation over a period of first 10 years after planting </t>
    </r>
    <r>
      <rPr>
        <b/>
        <sz val="11"/>
        <color indexed="8"/>
        <rFont val="Calibri"/>
        <family val="2"/>
      </rPr>
      <t>IN PERCENTAGE</t>
    </r>
  </si>
  <si>
    <r>
      <t xml:space="preserve">Groasis Technnology </t>
    </r>
    <r>
      <rPr>
        <b/>
        <sz val="11"/>
        <color indexed="8"/>
        <rFont val="Calibri"/>
        <family val="2"/>
      </rPr>
      <t xml:space="preserve">MONEY </t>
    </r>
    <r>
      <rPr>
        <b/>
        <sz val="11"/>
        <color indexed="8"/>
        <rFont val="Calibri"/>
        <family val="2"/>
      </rPr>
      <t>SAVING PER HECTARE</t>
    </r>
    <r>
      <rPr>
        <sz val="11"/>
        <color theme="1"/>
        <rFont val="Calibri"/>
        <family val="2"/>
      </rPr>
      <t xml:space="preserve"> compared to drip irrigation over following period of 75 years </t>
    </r>
    <r>
      <rPr>
        <b/>
        <sz val="11"/>
        <color indexed="8"/>
        <rFont val="Calibri"/>
        <family val="2"/>
      </rPr>
      <t>IN PERCENTAGE</t>
    </r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</si>
</sst>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.000_ ;_ * \-#,##0.000_ ;_ * &quot;-&quot;??_ ;_ @_ "/>
    <numFmt numFmtId="165" formatCode="_ * #,##0.0_ ;_ * \-#,##0.0_ ;_ * &quot;-&quot;??_ ;_ @_ "/>
    <numFmt numFmtId="166" formatCode="_ * #,##0_ ;_ * \-#,##0_ ;_ * &quot;-&quot;??_ ;_ @_ "/>
    <numFmt numFmtId="167" formatCode="0.0%"/>
    <numFmt numFmtId="168" formatCode="_ * #,##0.0_ ;_ * \-#,##0.0_ ;_ * &quot;-&quot;?_ ;_ @_ "/>
    <numFmt numFmtId="169" formatCode="0.0"/>
    <numFmt numFmtId="170" formatCode="[$-413]dddd\ d\ mmmm\ yyyy"/>
    <numFmt numFmtId="171" formatCode="&quot;€&quot;\ #,##0.00"/>
    <numFmt numFmtId="172" formatCode="[$$-409]#,##0.00"/>
    <numFmt numFmtId="173" formatCode="[$$-409]#,##0.0"/>
    <numFmt numFmtId="174" formatCode="[$$-409]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i/>
      <sz val="11"/>
      <color indexed="8"/>
      <name val="Calibri"/>
      <family val="2"/>
    </font>
    <font>
      <sz val="9"/>
      <name val="Tahoma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0" fontId="0" fillId="0" borderId="10" xfId="0" applyBorder="1" applyAlignment="1">
      <alignment/>
    </xf>
    <xf numFmtId="166" fontId="0" fillId="0" borderId="11" xfId="44" applyNumberFormat="1" applyFont="1" applyBorder="1" applyAlignment="1">
      <alignment/>
    </xf>
    <xf numFmtId="166" fontId="0" fillId="0" borderId="12" xfId="44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4" xfId="44" applyNumberFormat="1" applyFont="1" applyBorder="1" applyAlignment="1">
      <alignment/>
    </xf>
    <xf numFmtId="0" fontId="0" fillId="0" borderId="15" xfId="0" applyBorder="1" applyAlignment="1">
      <alignment/>
    </xf>
    <xf numFmtId="166" fontId="0" fillId="0" borderId="16" xfId="44" applyNumberFormat="1" applyFont="1" applyBorder="1" applyAlignment="1">
      <alignment/>
    </xf>
    <xf numFmtId="0" fontId="0" fillId="33" borderId="17" xfId="0" applyFill="1" applyBorder="1" applyAlignment="1">
      <alignment/>
    </xf>
    <xf numFmtId="166" fontId="0" fillId="0" borderId="18" xfId="44" applyNumberFormat="1" applyFont="1" applyBorder="1" applyAlignment="1">
      <alignment/>
    </xf>
    <xf numFmtId="165" fontId="0" fillId="0" borderId="10" xfId="44" applyNumberFormat="1" applyFont="1" applyBorder="1" applyAlignment="1">
      <alignment/>
    </xf>
    <xf numFmtId="166" fontId="0" fillId="34" borderId="17" xfId="44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6" fontId="0" fillId="0" borderId="10" xfId="44" applyNumberFormat="1" applyFont="1" applyBorder="1" applyAlignment="1">
      <alignment/>
    </xf>
    <xf numFmtId="0" fontId="0" fillId="0" borderId="0" xfId="0" applyBorder="1" applyAlignment="1">
      <alignment/>
    </xf>
    <xf numFmtId="166" fontId="0" fillId="0" borderId="0" xfId="44" applyNumberFormat="1" applyFont="1" applyBorder="1" applyAlignment="1">
      <alignment/>
    </xf>
    <xf numFmtId="166" fontId="39" fillId="0" borderId="0" xfId="44" applyNumberFormat="1" applyFont="1" applyFill="1" applyBorder="1" applyAlignment="1">
      <alignment/>
    </xf>
    <xf numFmtId="166" fontId="39" fillId="0" borderId="0" xfId="44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35" borderId="22" xfId="0" applyFill="1" applyBorder="1" applyAlignment="1">
      <alignment horizontal="center"/>
    </xf>
    <xf numFmtId="166" fontId="0" fillId="34" borderId="17" xfId="44" applyNumberFormat="1" applyFont="1" applyFill="1" applyBorder="1" applyAlignment="1">
      <alignment/>
    </xf>
    <xf numFmtId="0" fontId="0" fillId="35" borderId="17" xfId="0" applyFill="1" applyBorder="1" applyAlignment="1">
      <alignment horizontal="center"/>
    </xf>
    <xf numFmtId="10" fontId="0" fillId="35" borderId="17" xfId="53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166" fontId="0" fillId="0" borderId="10" xfId="44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166" fontId="0" fillId="0" borderId="14" xfId="44" applyNumberFormat="1" applyFont="1" applyFill="1" applyBorder="1" applyAlignment="1">
      <alignment/>
    </xf>
    <xf numFmtId="166" fontId="22" fillId="34" borderId="10" xfId="44" applyNumberFormat="1" applyFont="1" applyFill="1" applyBorder="1" applyAlignment="1">
      <alignment/>
    </xf>
    <xf numFmtId="166" fontId="0" fillId="34" borderId="10" xfId="44" applyNumberFormat="1" applyFont="1" applyFill="1" applyBorder="1" applyAlignment="1">
      <alignment/>
    </xf>
    <xf numFmtId="166" fontId="0" fillId="36" borderId="10" xfId="44" applyNumberFormat="1" applyFont="1" applyFill="1" applyBorder="1" applyAlignment="1">
      <alignment/>
    </xf>
    <xf numFmtId="166" fontId="0" fillId="34" borderId="10" xfId="44" applyNumberFormat="1" applyFont="1" applyFill="1" applyBorder="1" applyAlignment="1">
      <alignment/>
    </xf>
    <xf numFmtId="166" fontId="22" fillId="36" borderId="10" xfId="44" applyNumberFormat="1" applyFont="1" applyFill="1" applyBorder="1" applyAlignment="1">
      <alignment/>
    </xf>
    <xf numFmtId="166" fontId="22" fillId="0" borderId="10" xfId="44" applyNumberFormat="1" applyFont="1" applyFill="1" applyBorder="1" applyAlignment="1">
      <alignment/>
    </xf>
    <xf numFmtId="166" fontId="0" fillId="37" borderId="10" xfId="44" applyNumberFormat="1" applyFont="1" applyFill="1" applyBorder="1" applyAlignment="1">
      <alignment/>
    </xf>
    <xf numFmtId="0" fontId="36" fillId="38" borderId="13" xfId="0" applyFont="1" applyFill="1" applyBorder="1" applyAlignment="1">
      <alignment/>
    </xf>
    <xf numFmtId="166" fontId="36" fillId="38" borderId="14" xfId="44" applyNumberFormat="1" applyFont="1" applyFill="1" applyBorder="1" applyAlignment="1" quotePrefix="1">
      <alignment horizontal="right"/>
    </xf>
    <xf numFmtId="0" fontId="40" fillId="0" borderId="13" xfId="0" applyFont="1" applyBorder="1" applyAlignment="1">
      <alignment/>
    </xf>
    <xf numFmtId="166" fontId="0" fillId="0" borderId="14" xfId="44" applyNumberFormat="1" applyFont="1" applyBorder="1" applyAlignment="1" quotePrefix="1">
      <alignment horizontal="right"/>
    </xf>
    <xf numFmtId="166" fontId="0" fillId="34" borderId="14" xfId="44" applyNumberFormat="1" applyFont="1" applyFill="1" applyBorder="1" applyAlignment="1" quotePrefix="1">
      <alignment horizontal="right"/>
    </xf>
    <xf numFmtId="166" fontId="0" fillId="36" borderId="14" xfId="44" applyNumberFormat="1" applyFont="1" applyFill="1" applyBorder="1" applyAlignment="1" quotePrefix="1">
      <alignment horizontal="right"/>
    </xf>
    <xf numFmtId="166" fontId="0" fillId="37" borderId="16" xfId="44" applyNumberFormat="1" applyFont="1" applyFill="1" applyBorder="1" applyAlignment="1">
      <alignment/>
    </xf>
    <xf numFmtId="166" fontId="0" fillId="37" borderId="18" xfId="44" applyNumberFormat="1" applyFont="1" applyFill="1" applyBorder="1" applyAlignment="1" quotePrefix="1">
      <alignment horizontal="right"/>
    </xf>
    <xf numFmtId="0" fontId="40" fillId="0" borderId="13" xfId="0" applyFont="1" applyFill="1" applyBorder="1" applyAlignment="1">
      <alignment/>
    </xf>
    <xf numFmtId="166" fontId="36" fillId="38" borderId="14" xfId="44" applyNumberFormat="1" applyFont="1" applyFill="1" applyBorder="1" applyAlignment="1">
      <alignment/>
    </xf>
    <xf numFmtId="166" fontId="22" fillId="34" borderId="14" xfId="44" applyNumberFormat="1" applyFont="1" applyFill="1" applyBorder="1" applyAlignment="1">
      <alignment/>
    </xf>
    <xf numFmtId="166" fontId="22" fillId="36" borderId="14" xfId="44" applyNumberFormat="1" applyFont="1" applyFill="1" applyBorder="1" applyAlignment="1">
      <alignment/>
    </xf>
    <xf numFmtId="166" fontId="22" fillId="0" borderId="14" xfId="44" applyNumberFormat="1" applyFont="1" applyFill="1" applyBorder="1" applyAlignment="1">
      <alignment horizontal="right"/>
    </xf>
    <xf numFmtId="166" fontId="0" fillId="37" borderId="18" xfId="44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166" fontId="0" fillId="38" borderId="14" xfId="44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66" fontId="0" fillId="34" borderId="14" xfId="44" applyNumberFormat="1" applyFont="1" applyFill="1" applyBorder="1" applyAlignment="1">
      <alignment/>
    </xf>
    <xf numFmtId="166" fontId="0" fillId="36" borderId="14" xfId="44" applyNumberFormat="1" applyFont="1" applyFill="1" applyBorder="1" applyAlignment="1">
      <alignment/>
    </xf>
    <xf numFmtId="166" fontId="0" fillId="0" borderId="14" xfId="0" applyNumberFormat="1" applyBorder="1" applyAlignment="1">
      <alignment/>
    </xf>
    <xf numFmtId="166" fontId="0" fillId="37" borderId="14" xfId="44" applyNumberFormat="1" applyFont="1" applyFill="1" applyBorder="1" applyAlignment="1">
      <alignment/>
    </xf>
    <xf numFmtId="166" fontId="22" fillId="0" borderId="16" xfId="44" applyNumberFormat="1" applyFont="1" applyFill="1" applyBorder="1" applyAlignment="1">
      <alignment/>
    </xf>
    <xf numFmtId="166" fontId="22" fillId="0" borderId="18" xfId="44" applyNumberFormat="1" applyFont="1" applyFill="1" applyBorder="1" applyAlignment="1">
      <alignment horizontal="right"/>
    </xf>
    <xf numFmtId="166" fontId="0" fillId="37" borderId="16" xfId="44" applyNumberFormat="1" applyFont="1" applyFill="1" applyBorder="1" applyAlignment="1">
      <alignment/>
    </xf>
    <xf numFmtId="43" fontId="0" fillId="0" borderId="0" xfId="44" applyNumberFormat="1" applyFont="1" applyBorder="1" applyAlignment="1">
      <alignment/>
    </xf>
    <xf numFmtId="43" fontId="0" fillId="0" borderId="11" xfId="44" applyNumberFormat="1" applyFont="1" applyBorder="1" applyAlignment="1">
      <alignment/>
    </xf>
    <xf numFmtId="0" fontId="22" fillId="33" borderId="23" xfId="0" applyFont="1" applyFill="1" applyBorder="1" applyAlignment="1">
      <alignment/>
    </xf>
    <xf numFmtId="166" fontId="22" fillId="33" borderId="11" xfId="44" applyNumberFormat="1" applyFont="1" applyFill="1" applyBorder="1" applyAlignment="1">
      <alignment/>
    </xf>
    <xf numFmtId="166" fontId="22" fillId="33" borderId="11" xfId="44" applyNumberFormat="1" applyFont="1" applyFill="1" applyBorder="1" applyAlignment="1" quotePrefix="1">
      <alignment horizontal="right"/>
    </xf>
    <xf numFmtId="0" fontId="23" fillId="34" borderId="23" xfId="0" applyFont="1" applyFill="1" applyBorder="1" applyAlignment="1">
      <alignment/>
    </xf>
    <xf numFmtId="0" fontId="0" fillId="35" borderId="24" xfId="0" applyFill="1" applyBorder="1" applyAlignment="1">
      <alignment/>
    </xf>
    <xf numFmtId="166" fontId="0" fillId="35" borderId="25" xfId="44" applyNumberFormat="1" applyFont="1" applyFill="1" applyBorder="1" applyAlignment="1">
      <alignment/>
    </xf>
    <xf numFmtId="0" fontId="0" fillId="35" borderId="25" xfId="0" applyFill="1" applyBorder="1" applyAlignment="1">
      <alignment/>
    </xf>
    <xf numFmtId="166" fontId="0" fillId="0" borderId="10" xfId="44" applyNumberFormat="1" applyFont="1" applyBorder="1" applyAlignment="1">
      <alignment/>
    </xf>
    <xf numFmtId="0" fontId="0" fillId="0" borderId="15" xfId="0" applyFill="1" applyBorder="1" applyAlignment="1">
      <alignment/>
    </xf>
    <xf numFmtId="166" fontId="0" fillId="39" borderId="10" xfId="44" applyNumberFormat="1" applyFont="1" applyFill="1" applyBorder="1" applyAlignment="1">
      <alignment/>
    </xf>
    <xf numFmtId="10" fontId="0" fillId="39" borderId="10" xfId="44" applyNumberFormat="1" applyFont="1" applyFill="1" applyBorder="1" applyAlignment="1">
      <alignment/>
    </xf>
    <xf numFmtId="0" fontId="22" fillId="0" borderId="15" xfId="0" applyFont="1" applyFill="1" applyBorder="1" applyAlignment="1">
      <alignment/>
    </xf>
    <xf numFmtId="166" fontId="22" fillId="0" borderId="16" xfId="44" applyNumberFormat="1" applyFont="1" applyBorder="1" applyAlignment="1">
      <alignment/>
    </xf>
    <xf numFmtId="0" fontId="0" fillId="34" borderId="23" xfId="0" applyFill="1" applyBorder="1" applyAlignment="1">
      <alignment/>
    </xf>
    <xf numFmtId="166" fontId="0" fillId="34" borderId="11" xfId="44" applyNumberFormat="1" applyFont="1" applyFill="1" applyBorder="1" applyAlignment="1">
      <alignment/>
    </xf>
    <xf numFmtId="166" fontId="0" fillId="35" borderId="11" xfId="44" applyNumberFormat="1" applyFont="1" applyFill="1" applyBorder="1" applyAlignment="1">
      <alignment/>
    </xf>
    <xf numFmtId="166" fontId="0" fillId="39" borderId="13" xfId="44" applyNumberFormat="1" applyFont="1" applyFill="1" applyBorder="1" applyAlignment="1">
      <alignment/>
    </xf>
    <xf numFmtId="165" fontId="0" fillId="0" borderId="10" xfId="44" applyNumberFormat="1" applyFont="1" applyFill="1" applyBorder="1" applyAlignment="1">
      <alignment/>
    </xf>
    <xf numFmtId="166" fontId="0" fillId="0" borderId="12" xfId="44" applyNumberFormat="1" applyFont="1" applyFill="1" applyBorder="1" applyAlignment="1">
      <alignment/>
    </xf>
    <xf numFmtId="43" fontId="0" fillId="0" borderId="10" xfId="44" applyNumberFormat="1" applyFont="1" applyFill="1" applyBorder="1" applyAlignment="1">
      <alignment/>
    </xf>
    <xf numFmtId="166" fontId="22" fillId="34" borderId="11" xfId="44" applyNumberFormat="1" applyFont="1" applyFill="1" applyBorder="1" applyAlignment="1">
      <alignment/>
    </xf>
    <xf numFmtId="166" fontId="0" fillId="34" borderId="12" xfId="44" applyNumberFormat="1" applyFont="1" applyFill="1" applyBorder="1" applyAlignment="1">
      <alignment/>
    </xf>
    <xf numFmtId="166" fontId="0" fillId="0" borderId="11" xfId="44" applyNumberFormat="1" applyFont="1" applyBorder="1" applyAlignment="1">
      <alignment horizontal="right"/>
    </xf>
    <xf numFmtId="0" fontId="0" fillId="40" borderId="0" xfId="0" applyFill="1" applyBorder="1" applyAlignment="1">
      <alignment/>
    </xf>
    <xf numFmtId="166" fontId="0" fillId="41" borderId="13" xfId="44" applyNumberFormat="1" applyFont="1" applyFill="1" applyBorder="1" applyAlignment="1">
      <alignment/>
    </xf>
    <xf numFmtId="166" fontId="0" fillId="35" borderId="0" xfId="44" applyNumberFormat="1" applyFont="1" applyFill="1" applyBorder="1" applyAlignment="1">
      <alignment/>
    </xf>
    <xf numFmtId="166" fontId="0" fillId="35" borderId="17" xfId="44" applyNumberFormat="1" applyFont="1" applyFill="1" applyBorder="1" applyAlignment="1">
      <alignment/>
    </xf>
    <xf numFmtId="174" fontId="0" fillId="35" borderId="17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1228725</xdr:colOff>
      <xdr:row>2</xdr:row>
      <xdr:rowOff>0</xdr:rowOff>
    </xdr:to>
    <xdr:pic>
      <xdr:nvPicPr>
        <xdr:cNvPr id="1" name="Picture 1" descr="groasi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PageLayoutView="0" workbookViewId="0" topLeftCell="A1">
      <selection activeCell="F112" sqref="F112"/>
    </sheetView>
  </sheetViews>
  <sheetFormatPr defaultColWidth="9.140625" defaultRowHeight="15"/>
  <cols>
    <col min="1" max="1" width="18.421875" style="0" customWidth="1"/>
    <col min="2" max="2" width="44.28125" style="0" customWidth="1"/>
    <col min="3" max="3" width="27.140625" style="1" customWidth="1"/>
    <col min="4" max="4" width="17.421875" style="1" bestFit="1" customWidth="1"/>
    <col min="5" max="5" width="46.7109375" style="1" customWidth="1"/>
    <col min="6" max="6" width="27.421875" style="1" customWidth="1"/>
  </cols>
  <sheetData>
    <row r="1" spans="1:8" s="17" customFormat="1" ht="27" customHeight="1">
      <c r="A1" s="88" t="s">
        <v>85</v>
      </c>
      <c r="B1" s="88"/>
      <c r="C1" s="88"/>
      <c r="D1" s="88"/>
      <c r="E1" s="88"/>
      <c r="F1" s="88"/>
      <c r="G1" s="88"/>
      <c r="H1" s="88"/>
    </row>
    <row r="2" spans="1:8" s="17" customFormat="1" ht="15">
      <c r="A2" s="88" t="s">
        <v>86</v>
      </c>
      <c r="B2" s="88"/>
      <c r="C2" s="88"/>
      <c r="D2" s="88"/>
      <c r="E2" s="88"/>
      <c r="F2" s="88"/>
      <c r="G2" s="88"/>
      <c r="H2" s="88"/>
    </row>
    <row r="3" ht="15"/>
    <row r="4" ht="15.75" thickBot="1"/>
    <row r="5" spans="2:6" ht="15">
      <c r="B5" s="78" t="s">
        <v>79</v>
      </c>
      <c r="C5" s="79"/>
      <c r="D5" s="79"/>
      <c r="E5" s="80" t="s">
        <v>64</v>
      </c>
      <c r="F5" s="83"/>
    </row>
    <row r="6" spans="2:6" ht="15">
      <c r="B6" s="81" t="s">
        <v>75</v>
      </c>
      <c r="C6" s="72"/>
      <c r="D6" s="72"/>
      <c r="E6" s="72"/>
      <c r="F6" s="6"/>
    </row>
    <row r="7" spans="2:6" ht="15">
      <c r="B7" s="26" t="s">
        <v>50</v>
      </c>
      <c r="C7" s="89">
        <v>10</v>
      </c>
      <c r="D7" s="72" t="s">
        <v>8</v>
      </c>
      <c r="E7" s="72" t="s">
        <v>1</v>
      </c>
      <c r="F7" s="6"/>
    </row>
    <row r="8" spans="2:6" ht="15">
      <c r="B8" s="26" t="s">
        <v>39</v>
      </c>
      <c r="C8" s="27">
        <v>365</v>
      </c>
      <c r="D8" s="72"/>
      <c r="E8" s="72"/>
      <c r="F8" s="6"/>
    </row>
    <row r="9" spans="2:6" ht="15">
      <c r="B9" s="26" t="s">
        <v>40</v>
      </c>
      <c r="C9" s="27">
        <v>5</v>
      </c>
      <c r="D9" s="72"/>
      <c r="E9" s="11"/>
      <c r="F9" s="6"/>
    </row>
    <row r="10" spans="2:6" ht="15">
      <c r="B10" s="26" t="s">
        <v>80</v>
      </c>
      <c r="C10" s="27">
        <v>1</v>
      </c>
      <c r="D10" s="72"/>
      <c r="E10" s="11"/>
      <c r="F10" s="6"/>
    </row>
    <row r="11" spans="2:6" ht="15">
      <c r="B11" s="26" t="s">
        <v>45</v>
      </c>
      <c r="C11" s="75">
        <v>0.05</v>
      </c>
      <c r="D11" s="72"/>
      <c r="E11" s="11"/>
      <c r="F11" s="6"/>
    </row>
    <row r="12" spans="2:6" ht="15">
      <c r="B12" s="5" t="s">
        <v>81</v>
      </c>
      <c r="C12" s="74">
        <v>1000000</v>
      </c>
      <c r="D12" s="72"/>
      <c r="E12" s="72"/>
      <c r="F12" s="6"/>
    </row>
    <row r="13" spans="2:6" ht="15">
      <c r="B13" s="5" t="s">
        <v>69</v>
      </c>
      <c r="C13" s="72">
        <v>2100</v>
      </c>
      <c r="D13" s="72"/>
      <c r="E13" s="72"/>
      <c r="F13" s="6"/>
    </row>
    <row r="14" spans="2:6" ht="15">
      <c r="B14" s="5" t="s">
        <v>70</v>
      </c>
      <c r="C14" s="74">
        <v>200</v>
      </c>
      <c r="D14" s="72">
        <f>C12*C14</f>
        <v>200000000</v>
      </c>
      <c r="E14" s="84">
        <v>0.35</v>
      </c>
      <c r="F14" s="6">
        <f>D14*E14</f>
        <v>70000000</v>
      </c>
    </row>
    <row r="15" spans="2:6" ht="15">
      <c r="B15" s="5" t="s">
        <v>71</v>
      </c>
      <c r="C15" s="72">
        <v>10000</v>
      </c>
      <c r="D15" s="72"/>
      <c r="E15" s="72"/>
      <c r="F15" s="6"/>
    </row>
    <row r="16" spans="2:6" ht="15">
      <c r="B16" s="5" t="s">
        <v>72</v>
      </c>
      <c r="C16" s="72">
        <f>C15/C14</f>
        <v>50</v>
      </c>
      <c r="D16" s="72"/>
      <c r="E16" s="72"/>
      <c r="F16" s="6"/>
    </row>
    <row r="17" spans="2:6" ht="15">
      <c r="B17" s="26" t="s">
        <v>73</v>
      </c>
      <c r="C17" s="72">
        <f>SQRT(C16)</f>
        <v>7.0710678118654755</v>
      </c>
      <c r="D17" s="72"/>
      <c r="E17" s="72"/>
      <c r="F17" s="6"/>
    </row>
    <row r="18" spans="2:6" ht="15">
      <c r="B18" s="26" t="s">
        <v>74</v>
      </c>
      <c r="C18" s="72">
        <f>C14*C17</f>
        <v>1414.213562373095</v>
      </c>
      <c r="D18" s="72"/>
      <c r="E18" s="72"/>
      <c r="F18" s="6"/>
    </row>
    <row r="19" spans="2:6" ht="15">
      <c r="B19" s="26" t="s">
        <v>77</v>
      </c>
      <c r="C19" s="74">
        <v>8</v>
      </c>
      <c r="D19" s="72"/>
      <c r="E19" s="72"/>
      <c r="F19" s="6"/>
    </row>
    <row r="20" spans="2:6" ht="15.75" thickBot="1">
      <c r="B20" s="73" t="s">
        <v>78</v>
      </c>
      <c r="C20" s="27">
        <v>2000</v>
      </c>
      <c r="D20" s="8"/>
      <c r="E20" s="8"/>
      <c r="F20" s="10"/>
    </row>
    <row r="21" spans="2:6" ht="15.75" thickBot="1">
      <c r="B21" s="17"/>
      <c r="C21" s="18"/>
      <c r="D21" s="18"/>
      <c r="E21" s="18"/>
      <c r="F21" s="18"/>
    </row>
    <row r="22" spans="2:6" ht="15">
      <c r="B22" s="53" t="s">
        <v>0</v>
      </c>
      <c r="C22" s="3"/>
      <c r="D22" s="3" t="s">
        <v>8</v>
      </c>
      <c r="E22" s="87" t="s">
        <v>1</v>
      </c>
      <c r="F22" s="4"/>
    </row>
    <row r="23" spans="2:6" ht="15">
      <c r="B23" s="47" t="s">
        <v>44</v>
      </c>
      <c r="C23" s="16"/>
      <c r="D23" s="16"/>
      <c r="E23" s="16"/>
      <c r="F23" s="6"/>
    </row>
    <row r="24" spans="2:6" ht="15">
      <c r="B24" s="5" t="s">
        <v>68</v>
      </c>
      <c r="C24" s="16">
        <v>1</v>
      </c>
      <c r="D24" s="16">
        <v>1</v>
      </c>
      <c r="E24" s="16">
        <f>C12*C36*C13</f>
        <v>1050000000</v>
      </c>
      <c r="F24" s="6">
        <f aca="true" t="shared" si="0" ref="F24:F32">D24*E24</f>
        <v>1050000000</v>
      </c>
    </row>
    <row r="25" spans="2:6" ht="15">
      <c r="B25" s="5" t="s">
        <v>67</v>
      </c>
      <c r="C25" s="16">
        <v>1</v>
      </c>
      <c r="D25" s="16">
        <v>1</v>
      </c>
      <c r="E25" s="16">
        <f>C12*200</f>
        <v>200000000</v>
      </c>
      <c r="F25" s="6">
        <f t="shared" si="0"/>
        <v>200000000</v>
      </c>
    </row>
    <row r="26" spans="2:6" ht="15">
      <c r="B26" s="5" t="s">
        <v>24</v>
      </c>
      <c r="C26" s="16">
        <v>100</v>
      </c>
      <c r="D26" s="16">
        <f>C12/C26</f>
        <v>10000</v>
      </c>
      <c r="E26" s="84">
        <v>5000</v>
      </c>
      <c r="F26" s="6">
        <f t="shared" si="0"/>
        <v>50000000</v>
      </c>
    </row>
    <row r="27" spans="2:6" ht="15">
      <c r="B27" s="5" t="s">
        <v>25</v>
      </c>
      <c r="C27" s="16">
        <v>100</v>
      </c>
      <c r="D27" s="16">
        <f>C12/C26</f>
        <v>10000</v>
      </c>
      <c r="E27" s="84">
        <v>2500</v>
      </c>
      <c r="F27" s="6">
        <f t="shared" si="0"/>
        <v>25000000</v>
      </c>
    </row>
    <row r="28" spans="2:6" ht="15">
      <c r="B28" s="5" t="s">
        <v>26</v>
      </c>
      <c r="C28" s="16">
        <v>100</v>
      </c>
      <c r="D28" s="16">
        <f>C12*C28</f>
        <v>100000000</v>
      </c>
      <c r="E28" s="84">
        <v>2.5</v>
      </c>
      <c r="F28" s="6">
        <f t="shared" si="0"/>
        <v>250000000</v>
      </c>
    </row>
    <row r="29" spans="2:6" ht="15">
      <c r="B29" s="5" t="s">
        <v>27</v>
      </c>
      <c r="C29" s="16">
        <f>C18</f>
        <v>1414.213562373095</v>
      </c>
      <c r="D29" s="16">
        <f>C12*C29</f>
        <v>1414213562.373095</v>
      </c>
      <c r="E29" s="84">
        <v>0.8</v>
      </c>
      <c r="F29" s="6">
        <f t="shared" si="0"/>
        <v>1131370849.8984761</v>
      </c>
    </row>
    <row r="30" spans="2:6" ht="15">
      <c r="B30" s="5" t="s">
        <v>28</v>
      </c>
      <c r="C30" s="16">
        <v>1</v>
      </c>
      <c r="D30" s="16">
        <f>C12*C30</f>
        <v>1000000</v>
      </c>
      <c r="E30" s="84">
        <v>50</v>
      </c>
      <c r="F30" s="6">
        <f t="shared" si="0"/>
        <v>50000000</v>
      </c>
    </row>
    <row r="31" spans="2:6" ht="15">
      <c r="B31" s="5" t="s">
        <v>29</v>
      </c>
      <c r="C31" s="16">
        <v>1</v>
      </c>
      <c r="D31" s="16">
        <f>C12*C31</f>
        <v>1000000</v>
      </c>
      <c r="E31" s="84">
        <v>50</v>
      </c>
      <c r="F31" s="6">
        <f t="shared" si="0"/>
        <v>50000000</v>
      </c>
    </row>
    <row r="32" spans="2:6" ht="15">
      <c r="B32" s="5" t="s">
        <v>31</v>
      </c>
      <c r="C32" s="16">
        <v>500</v>
      </c>
      <c r="D32" s="16">
        <f>C12/C32</f>
        <v>2000</v>
      </c>
      <c r="E32" s="16">
        <v>1000</v>
      </c>
      <c r="F32" s="6">
        <f t="shared" si="0"/>
        <v>2000000</v>
      </c>
    </row>
    <row r="33" spans="2:6" ht="15">
      <c r="B33" s="39" t="s">
        <v>51</v>
      </c>
      <c r="C33" s="16"/>
      <c r="D33" s="16"/>
      <c r="E33" s="16"/>
      <c r="F33" s="48">
        <f>SUM(F24:F32)</f>
        <v>2808370849.898476</v>
      </c>
    </row>
    <row r="34" spans="2:6" ht="15">
      <c r="B34" s="41" t="s">
        <v>43</v>
      </c>
      <c r="C34" s="16"/>
      <c r="D34" s="16"/>
      <c r="E34" s="16"/>
      <c r="F34" s="6"/>
    </row>
    <row r="35" spans="2:6" ht="15">
      <c r="B35" s="5" t="s">
        <v>22</v>
      </c>
      <c r="C35" s="16"/>
      <c r="D35" s="16"/>
      <c r="E35" s="16"/>
      <c r="F35" s="6">
        <f>(F33/2)*C11</f>
        <v>70209271.2474619</v>
      </c>
    </row>
    <row r="36" spans="2:6" ht="15">
      <c r="B36" s="5" t="s">
        <v>52</v>
      </c>
      <c r="C36" s="82">
        <v>0.5</v>
      </c>
      <c r="D36" s="16">
        <f>C12*C36</f>
        <v>500000</v>
      </c>
      <c r="E36" s="11">
        <v>0.2</v>
      </c>
      <c r="F36" s="6">
        <f>C7*C8*C9*D36*E36</f>
        <v>1825000000</v>
      </c>
    </row>
    <row r="37" spans="2:6" ht="15">
      <c r="B37" s="5" t="s">
        <v>30</v>
      </c>
      <c r="C37" s="27">
        <v>50</v>
      </c>
      <c r="D37" s="16">
        <f>C12/C37</f>
        <v>20000</v>
      </c>
      <c r="E37" s="27">
        <f>C19*C20</f>
        <v>16000</v>
      </c>
      <c r="F37" s="6">
        <f>C7*D37*E37</f>
        <v>3200000000</v>
      </c>
    </row>
    <row r="38" spans="2:6" ht="15">
      <c r="B38" s="5"/>
      <c r="C38" s="16"/>
      <c r="D38" s="16"/>
      <c r="E38" s="33" t="s">
        <v>46</v>
      </c>
      <c r="F38" s="56">
        <f>SUM(F33:F37)</f>
        <v>7903580121.145938</v>
      </c>
    </row>
    <row r="39" spans="2:6" ht="15">
      <c r="B39" s="5"/>
      <c r="C39" s="16"/>
      <c r="D39" s="16"/>
      <c r="E39" s="34" t="s">
        <v>32</v>
      </c>
      <c r="F39" s="57">
        <f>F38/C12</f>
        <v>7903.5801211459375</v>
      </c>
    </row>
    <row r="40" spans="2:6" ht="15">
      <c r="B40" s="5"/>
      <c r="C40" s="16"/>
      <c r="D40" s="16"/>
      <c r="E40" s="37" t="s">
        <v>84</v>
      </c>
      <c r="F40" s="51" t="s">
        <v>23</v>
      </c>
    </row>
    <row r="41" spans="2:6" ht="15">
      <c r="B41" s="5" t="s">
        <v>4</v>
      </c>
      <c r="C41" s="16">
        <f>C10*C9</f>
        <v>5</v>
      </c>
      <c r="D41" s="16"/>
      <c r="E41" s="27"/>
      <c r="F41" s="31"/>
    </row>
    <row r="42" spans="2:6" ht="15">
      <c r="B42" s="5" t="s">
        <v>2</v>
      </c>
      <c r="C42" s="16">
        <f>C41*C8</f>
        <v>1825</v>
      </c>
      <c r="D42" s="16"/>
      <c r="E42" s="16"/>
      <c r="F42" s="6"/>
    </row>
    <row r="43" spans="2:6" ht="15">
      <c r="B43" s="5" t="s">
        <v>3</v>
      </c>
      <c r="C43" s="16">
        <f>C42*C14</f>
        <v>365000</v>
      </c>
      <c r="D43" s="16"/>
      <c r="E43" s="16"/>
      <c r="F43" s="6"/>
    </row>
    <row r="44" spans="2:6" ht="15">
      <c r="B44" s="5" t="s">
        <v>5</v>
      </c>
      <c r="C44" s="16">
        <f>C43*C12</f>
        <v>365000000000</v>
      </c>
      <c r="D44" s="16"/>
      <c r="E44" s="16"/>
      <c r="F44" s="6"/>
    </row>
    <row r="45" spans="2:6" ht="15.75" thickBot="1">
      <c r="B45" s="7"/>
      <c r="C45" s="8"/>
      <c r="D45" s="8"/>
      <c r="E45" s="62" t="s">
        <v>42</v>
      </c>
      <c r="F45" s="52">
        <f>C44*C7</f>
        <v>3650000000000</v>
      </c>
    </row>
    <row r="46" ht="15.75" thickBot="1"/>
    <row r="47" spans="2:6" ht="15">
      <c r="B47" s="53" t="s">
        <v>6</v>
      </c>
      <c r="C47" s="3"/>
      <c r="D47" s="3" t="s">
        <v>8</v>
      </c>
      <c r="E47" s="3" t="s">
        <v>1</v>
      </c>
      <c r="F47" s="4"/>
    </row>
    <row r="48" spans="2:6" ht="15">
      <c r="B48" s="47" t="s">
        <v>44</v>
      </c>
      <c r="C48" s="16"/>
      <c r="D48" s="16"/>
      <c r="E48" s="16"/>
      <c r="F48" s="6"/>
    </row>
    <row r="49" spans="2:6" s="28" customFormat="1" ht="15">
      <c r="B49" s="26" t="s">
        <v>41</v>
      </c>
      <c r="C49" s="30"/>
      <c r="D49" s="27">
        <f>D14/C50</f>
        <v>20000000</v>
      </c>
      <c r="E49" s="27">
        <v>20</v>
      </c>
      <c r="F49" s="31">
        <f>D49*E49</f>
        <v>400000000</v>
      </c>
    </row>
    <row r="50" spans="2:6" ht="15">
      <c r="B50" s="5" t="s">
        <v>7</v>
      </c>
      <c r="C50" s="16">
        <v>10</v>
      </c>
      <c r="D50" s="16"/>
      <c r="E50" s="16"/>
      <c r="F50" s="6"/>
    </row>
    <row r="51" spans="2:6" ht="15">
      <c r="B51" s="39" t="s">
        <v>51</v>
      </c>
      <c r="C51" s="16"/>
      <c r="D51" s="16"/>
      <c r="E51" s="16"/>
      <c r="F51" s="54">
        <f>SUM(F49)</f>
        <v>400000000</v>
      </c>
    </row>
    <row r="52" spans="2:6" ht="15">
      <c r="B52" s="41" t="s">
        <v>43</v>
      </c>
      <c r="C52" s="16"/>
      <c r="D52" s="16"/>
      <c r="E52" s="16"/>
      <c r="F52" s="6"/>
    </row>
    <row r="53" spans="2:6" s="29" customFormat="1" ht="15">
      <c r="B53" s="55" t="s">
        <v>22</v>
      </c>
      <c r="C53" s="16"/>
      <c r="D53" s="16"/>
      <c r="E53" s="16"/>
      <c r="F53" s="6">
        <f>(F51/2)*C11</f>
        <v>10000000</v>
      </c>
    </row>
    <row r="54" spans="2:6" ht="15">
      <c r="B54" s="5" t="s">
        <v>47</v>
      </c>
      <c r="C54" s="16"/>
      <c r="D54" s="16"/>
      <c r="E54" s="16"/>
      <c r="F54" s="6"/>
    </row>
    <row r="55" spans="2:6" ht="15">
      <c r="B55" s="5"/>
      <c r="C55" s="16"/>
      <c r="D55" s="16"/>
      <c r="E55" s="33" t="s">
        <v>48</v>
      </c>
      <c r="F55" s="56">
        <f>SUM(F51:F54)</f>
        <v>410000000</v>
      </c>
    </row>
    <row r="56" spans="2:6" ht="15">
      <c r="B56" s="5"/>
      <c r="C56" s="16"/>
      <c r="D56" s="16"/>
      <c r="E56" s="34" t="s">
        <v>32</v>
      </c>
      <c r="F56" s="57">
        <f>F55/C12</f>
        <v>410</v>
      </c>
    </row>
    <row r="57" spans="2:6" ht="15">
      <c r="B57" s="5" t="s">
        <v>35</v>
      </c>
      <c r="C57" s="16">
        <v>60</v>
      </c>
      <c r="D57" s="16"/>
      <c r="E57" s="2"/>
      <c r="F57" s="58"/>
    </row>
    <row r="58" spans="2:6" ht="15">
      <c r="B58" s="5" t="s">
        <v>33</v>
      </c>
      <c r="C58" s="16">
        <f>C14*C57</f>
        <v>12000</v>
      </c>
      <c r="D58" s="16"/>
      <c r="E58" s="2"/>
      <c r="F58" s="21"/>
    </row>
    <row r="59" spans="2:6" ht="15">
      <c r="B59" s="5" t="s">
        <v>34</v>
      </c>
      <c r="C59" s="16">
        <v>0</v>
      </c>
      <c r="D59" s="16"/>
      <c r="E59" s="2"/>
      <c r="F59" s="21"/>
    </row>
    <row r="60" spans="2:6" ht="15">
      <c r="B60" s="5"/>
      <c r="C60" s="16"/>
      <c r="D60" s="16"/>
      <c r="E60" s="38" t="s">
        <v>42</v>
      </c>
      <c r="F60" s="59">
        <f>C12*C58</f>
        <v>12000000000</v>
      </c>
    </row>
    <row r="61" spans="2:6" ht="15.75" thickBot="1">
      <c r="B61" s="7"/>
      <c r="C61" s="8"/>
      <c r="D61" s="8"/>
      <c r="E61" s="60" t="s">
        <v>83</v>
      </c>
      <c r="F61" s="61" t="s">
        <v>23</v>
      </c>
    </row>
    <row r="62" spans="2:6" ht="15.75" thickBot="1">
      <c r="B62" s="17"/>
      <c r="C62" s="18"/>
      <c r="D62" s="18"/>
      <c r="E62" s="19"/>
      <c r="F62" s="20"/>
    </row>
    <row r="63" spans="2:6" ht="15.75" thickBot="1">
      <c r="B63" s="9" t="s">
        <v>15</v>
      </c>
      <c r="F63" s="12" t="s">
        <v>21</v>
      </c>
    </row>
    <row r="64" ht="15">
      <c r="B64" s="15" t="s">
        <v>9</v>
      </c>
    </row>
    <row r="65" ht="15">
      <c r="B65" s="13" t="s">
        <v>10</v>
      </c>
    </row>
    <row r="66" ht="15">
      <c r="B66" s="13" t="s">
        <v>82</v>
      </c>
    </row>
    <row r="67" ht="15">
      <c r="B67" s="13" t="s">
        <v>11</v>
      </c>
    </row>
    <row r="68" ht="15">
      <c r="B68" s="13" t="s">
        <v>12</v>
      </c>
    </row>
    <row r="69" ht="15">
      <c r="B69" s="13" t="s">
        <v>13</v>
      </c>
    </row>
    <row r="70" ht="15.75" thickBot="1">
      <c r="B70" s="14" t="s">
        <v>14</v>
      </c>
    </row>
    <row r="71" ht="15.75" thickBot="1"/>
    <row r="72" spans="2:6" ht="15.75" thickBot="1">
      <c r="B72" s="9" t="s">
        <v>16</v>
      </c>
      <c r="F72" s="23" t="s">
        <v>38</v>
      </c>
    </row>
    <row r="73" ht="15">
      <c r="B73" s="15" t="s">
        <v>17</v>
      </c>
    </row>
    <row r="74" ht="15">
      <c r="B74" s="13" t="s">
        <v>18</v>
      </c>
    </row>
    <row r="75" ht="15">
      <c r="B75" s="13" t="s">
        <v>19</v>
      </c>
    </row>
    <row r="76" ht="15.75" thickBot="1">
      <c r="B76" s="14" t="s">
        <v>20</v>
      </c>
    </row>
    <row r="77" ht="15.75" thickBot="1"/>
    <row r="78" spans="1:6" ht="15.75" thickBot="1">
      <c r="A78" s="24" t="s">
        <v>37</v>
      </c>
      <c r="B78" s="69" t="s">
        <v>65</v>
      </c>
      <c r="C78" s="70"/>
      <c r="D78" s="70"/>
      <c r="E78" s="70"/>
      <c r="F78" s="92">
        <f>F39-F56</f>
        <v>7493.5801211459375</v>
      </c>
    </row>
    <row r="79" spans="1:6" ht="15.75" thickBot="1">
      <c r="A79" s="24" t="s">
        <v>36</v>
      </c>
      <c r="B79" s="69" t="s">
        <v>89</v>
      </c>
      <c r="C79" s="90"/>
      <c r="D79" s="90"/>
      <c r="E79" s="91"/>
      <c r="F79" s="25">
        <f>(F39-F56)/F39</f>
        <v>0.948124774631809</v>
      </c>
    </row>
    <row r="80" spans="1:6" ht="15.75" thickBot="1">
      <c r="A80" s="22" t="s">
        <v>60</v>
      </c>
      <c r="B80" s="71" t="s">
        <v>66</v>
      </c>
      <c r="C80" s="70"/>
      <c r="D80" s="70"/>
      <c r="E80" s="70"/>
      <c r="F80" s="25">
        <f>(100-(F60/(F45/100)))/100</f>
        <v>0.9967123287671232</v>
      </c>
    </row>
    <row r="81" ht="15.75" thickBot="1"/>
    <row r="82" spans="1:7" ht="15">
      <c r="A82" s="28"/>
      <c r="B82" s="68" t="s">
        <v>59</v>
      </c>
      <c r="C82" s="85"/>
      <c r="D82" s="85"/>
      <c r="E82" s="79"/>
      <c r="F82" s="86"/>
      <c r="G82" s="28"/>
    </row>
    <row r="83" spans="2:6" ht="15.75" thickBot="1">
      <c r="B83" s="76" t="s">
        <v>50</v>
      </c>
      <c r="C83" s="60">
        <v>75</v>
      </c>
      <c r="D83" s="77"/>
      <c r="E83" s="8"/>
      <c r="F83" s="10"/>
    </row>
    <row r="84" spans="2:6" ht="15.75" thickBot="1">
      <c r="B84" s="17"/>
      <c r="C84" s="18"/>
      <c r="D84" s="18"/>
      <c r="E84" s="63"/>
      <c r="F84" s="18"/>
    </row>
    <row r="85" spans="2:6" ht="15">
      <c r="B85" s="65" t="s">
        <v>53</v>
      </c>
      <c r="C85" s="66"/>
      <c r="D85" s="67">
        <v>3</v>
      </c>
      <c r="E85" s="64"/>
      <c r="F85" s="4"/>
    </row>
    <row r="86" spans="2:6" ht="15">
      <c r="B86" s="47" t="s">
        <v>44</v>
      </c>
      <c r="C86" s="16"/>
      <c r="D86" s="16"/>
      <c r="E86" s="16"/>
      <c r="F86" s="6"/>
    </row>
    <row r="87" spans="2:6" ht="15">
      <c r="B87" s="5" t="s">
        <v>25</v>
      </c>
      <c r="C87" s="16">
        <f>C27</f>
        <v>100</v>
      </c>
      <c r="D87" s="16">
        <f>C12/C87</f>
        <v>10000</v>
      </c>
      <c r="E87" s="16">
        <v>2500</v>
      </c>
      <c r="F87" s="6">
        <f>D87*E87*D85</f>
        <v>75000000</v>
      </c>
    </row>
    <row r="88" spans="2:6" ht="15">
      <c r="B88" s="5" t="s">
        <v>27</v>
      </c>
      <c r="C88" s="16">
        <f>C18</f>
        <v>1414.213562373095</v>
      </c>
      <c r="D88" s="16">
        <f>C12*C88</f>
        <v>1414213562.373095</v>
      </c>
      <c r="E88" s="11">
        <v>0.8</v>
      </c>
      <c r="F88" s="6">
        <f>D88*E88*D85</f>
        <v>3394112549.6954284</v>
      </c>
    </row>
    <row r="89" spans="2:6" ht="15">
      <c r="B89" s="5" t="s">
        <v>28</v>
      </c>
      <c r="C89" s="16">
        <f>C30</f>
        <v>1</v>
      </c>
      <c r="D89" s="16">
        <f>C12*C89</f>
        <v>1000000</v>
      </c>
      <c r="E89" s="16">
        <v>50</v>
      </c>
      <c r="F89" s="6">
        <f>D89*E89*D85</f>
        <v>150000000</v>
      </c>
    </row>
    <row r="90" spans="2:6" ht="15">
      <c r="B90" s="5" t="s">
        <v>31</v>
      </c>
      <c r="C90" s="16">
        <f>C32</f>
        <v>500</v>
      </c>
      <c r="D90" s="16">
        <f>C12/C90</f>
        <v>2000</v>
      </c>
      <c r="E90" s="16">
        <v>1000</v>
      </c>
      <c r="F90" s="6">
        <f>D90*E90*D85</f>
        <v>6000000</v>
      </c>
    </row>
    <row r="91" spans="2:6" ht="15">
      <c r="B91" s="39" t="s">
        <v>51</v>
      </c>
      <c r="C91" s="16"/>
      <c r="D91" s="16"/>
      <c r="E91" s="16"/>
      <c r="F91" s="48">
        <f>SUM(F87:F90)</f>
        <v>3625112549.6954284</v>
      </c>
    </row>
    <row r="92" spans="2:6" ht="15">
      <c r="B92" s="41" t="s">
        <v>56</v>
      </c>
      <c r="C92" s="16"/>
      <c r="D92" s="16"/>
      <c r="E92" s="16"/>
      <c r="F92" s="6"/>
    </row>
    <row r="93" spans="2:6" ht="15">
      <c r="B93" s="5" t="s">
        <v>22</v>
      </c>
      <c r="C93" s="16"/>
      <c r="D93" s="16"/>
      <c r="E93" s="16"/>
      <c r="F93" s="6">
        <f>(F91/2)*C11</f>
        <v>90627813.74238572</v>
      </c>
    </row>
    <row r="94" spans="2:6" ht="15">
      <c r="B94" s="5" t="s">
        <v>52</v>
      </c>
      <c r="C94" s="11">
        <f>C36</f>
        <v>0.5</v>
      </c>
      <c r="D94" s="16">
        <f>C12*C94</f>
        <v>500000</v>
      </c>
      <c r="E94" s="11">
        <v>0.2</v>
      </c>
      <c r="F94" s="6">
        <f>C83*C8*C9*D94*E94</f>
        <v>13687500000</v>
      </c>
    </row>
    <row r="95" spans="2:6" ht="15">
      <c r="B95" s="5" t="s">
        <v>30</v>
      </c>
      <c r="C95" s="27">
        <f>C37</f>
        <v>50</v>
      </c>
      <c r="D95" s="16">
        <f>C12/C95</f>
        <v>20000</v>
      </c>
      <c r="E95" s="16">
        <f>E37</f>
        <v>16000</v>
      </c>
      <c r="F95" s="6">
        <f>C83*D95*E95</f>
        <v>24000000000</v>
      </c>
    </row>
    <row r="96" spans="2:6" ht="15">
      <c r="B96" s="5"/>
      <c r="C96" s="16"/>
      <c r="D96" s="16"/>
      <c r="E96" s="32" t="s">
        <v>46</v>
      </c>
      <c r="F96" s="49">
        <f>SUM(F91:F95)</f>
        <v>41403240363.43781</v>
      </c>
    </row>
    <row r="97" spans="2:6" ht="15">
      <c r="B97" s="5"/>
      <c r="C97" s="16"/>
      <c r="D97" s="16"/>
      <c r="E97" s="36" t="s">
        <v>32</v>
      </c>
      <c r="F97" s="50">
        <f>F96/C12</f>
        <v>41403.24036343781</v>
      </c>
    </row>
    <row r="98" spans="2:6" ht="15">
      <c r="B98" s="5"/>
      <c r="C98" s="16"/>
      <c r="D98" s="16"/>
      <c r="E98" s="37" t="s">
        <v>49</v>
      </c>
      <c r="F98" s="51" t="s">
        <v>23</v>
      </c>
    </row>
    <row r="99" spans="2:6" ht="15">
      <c r="B99" s="5" t="s">
        <v>4</v>
      </c>
      <c r="C99" s="16">
        <v>5</v>
      </c>
      <c r="D99" s="16"/>
      <c r="E99" s="27"/>
      <c r="F99" s="31"/>
    </row>
    <row r="100" spans="2:6" ht="15">
      <c r="B100" s="5" t="s">
        <v>2</v>
      </c>
      <c r="C100" s="16">
        <f>C42</f>
        <v>1825</v>
      </c>
      <c r="D100" s="16"/>
      <c r="E100" s="16"/>
      <c r="F100" s="6"/>
    </row>
    <row r="101" spans="2:6" ht="15">
      <c r="B101" s="5" t="s">
        <v>3</v>
      </c>
      <c r="C101" s="16">
        <f>C43</f>
        <v>365000</v>
      </c>
      <c r="D101" s="16"/>
      <c r="E101" s="16"/>
      <c r="F101" s="6"/>
    </row>
    <row r="102" spans="2:6" ht="15">
      <c r="B102" s="5" t="s">
        <v>76</v>
      </c>
      <c r="C102" s="16">
        <f>C44</f>
        <v>365000000000</v>
      </c>
      <c r="D102" s="16"/>
      <c r="E102" s="16"/>
      <c r="F102" s="6"/>
    </row>
    <row r="103" spans="2:6" ht="15.75" thickBot="1">
      <c r="B103" s="7"/>
      <c r="C103" s="8"/>
      <c r="D103" s="8"/>
      <c r="E103" s="45" t="s">
        <v>57</v>
      </c>
      <c r="F103" s="52">
        <f>C102*C83</f>
        <v>27375000000000</v>
      </c>
    </row>
    <row r="104" ht="15.75" thickBot="1"/>
    <row r="105" spans="2:6" ht="15">
      <c r="B105" s="65" t="s">
        <v>54</v>
      </c>
      <c r="C105" s="66"/>
      <c r="D105" s="67" t="s">
        <v>55</v>
      </c>
      <c r="E105" s="3"/>
      <c r="F105" s="4"/>
    </row>
    <row r="106" spans="2:6" ht="15">
      <c r="B106" s="39" t="s">
        <v>51</v>
      </c>
      <c r="C106" s="72"/>
      <c r="D106" s="72"/>
      <c r="E106" s="72"/>
      <c r="F106" s="40" t="s">
        <v>55</v>
      </c>
    </row>
    <row r="107" spans="2:6" ht="15">
      <c r="B107" s="41" t="s">
        <v>56</v>
      </c>
      <c r="C107" s="72"/>
      <c r="D107" s="72"/>
      <c r="E107" s="72"/>
      <c r="F107" s="42" t="s">
        <v>55</v>
      </c>
    </row>
    <row r="108" spans="2:6" ht="15">
      <c r="B108" s="5"/>
      <c r="C108" s="72"/>
      <c r="D108" s="72"/>
      <c r="E108" s="35" t="s">
        <v>58</v>
      </c>
      <c r="F108" s="43" t="s">
        <v>55</v>
      </c>
    </row>
    <row r="109" spans="2:6" ht="15">
      <c r="B109" s="5"/>
      <c r="C109" s="72"/>
      <c r="D109" s="72"/>
      <c r="E109" s="34" t="s">
        <v>32</v>
      </c>
      <c r="F109" s="44" t="s">
        <v>55</v>
      </c>
    </row>
    <row r="110" spans="2:6" ht="15.75" thickBot="1">
      <c r="B110" s="7"/>
      <c r="C110" s="8"/>
      <c r="D110" s="8"/>
      <c r="E110" s="62" t="s">
        <v>57</v>
      </c>
      <c r="F110" s="46" t="s">
        <v>55</v>
      </c>
    </row>
    <row r="111" ht="15.75" thickBot="1"/>
    <row r="112" spans="1:6" ht="15.75" thickBot="1">
      <c r="A112" s="24" t="s">
        <v>61</v>
      </c>
      <c r="B112" s="69" t="s">
        <v>63</v>
      </c>
      <c r="C112" s="70"/>
      <c r="D112" s="70"/>
      <c r="E112" s="70"/>
      <c r="F112" s="92">
        <f>F97-F109</f>
        <v>41403.24036343781</v>
      </c>
    </row>
    <row r="113" spans="1:6" ht="15.75" thickBot="1">
      <c r="A113" s="22" t="s">
        <v>87</v>
      </c>
      <c r="B113" s="69" t="s">
        <v>90</v>
      </c>
      <c r="C113" s="90"/>
      <c r="D113" s="90"/>
      <c r="E113" s="91"/>
      <c r="F113" s="25">
        <f>(F97-F109)/F97</f>
        <v>1</v>
      </c>
    </row>
    <row r="114" spans="1:6" ht="15.75" thickBot="1">
      <c r="A114" s="22" t="s">
        <v>88</v>
      </c>
      <c r="B114" s="71" t="s">
        <v>62</v>
      </c>
      <c r="C114" s="70"/>
      <c r="D114" s="70"/>
      <c r="E114" s="70"/>
      <c r="F114" s="25">
        <f>(100-(F110/(F103/100)))/100</f>
        <v>1</v>
      </c>
    </row>
  </sheetData>
  <sheetProtection/>
  <printOptions/>
  <pageMargins left="0.7" right="0.7" top="0.75" bottom="0.75" header="0.3" footer="0.3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PieterHoff</dc:creator>
  <cp:keywords/>
  <dc:description/>
  <cp:lastModifiedBy>PieterHoff</cp:lastModifiedBy>
  <dcterms:created xsi:type="dcterms:W3CDTF">2012-12-08T10:50:36Z</dcterms:created>
  <dcterms:modified xsi:type="dcterms:W3CDTF">2012-12-30T20:02:16Z</dcterms:modified>
  <cp:category/>
  <cp:version/>
  <cp:contentType/>
  <cp:contentStatus/>
</cp:coreProperties>
</file>