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PieterHoff</author>
  </authors>
  <commentList>
    <comment ref="B24" authorId="0">
      <text>
        <r>
          <rPr>
            <b/>
            <sz val="9"/>
            <rFont val="Tahoma"/>
            <family val="2"/>
          </rPr>
          <t>Necesity 1,000,000 hectares x 0,5 kiloWatt = 0,5 Gigawatt</t>
        </r>
      </text>
    </comment>
    <comment ref="B29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88" authorId="0">
      <text>
        <r>
          <rPr>
            <b/>
            <sz val="9"/>
            <rFont val="Tahoma"/>
            <family val="2"/>
          </rPr>
          <t>14 rows x 100 meter (planted on 7 x 7 = 50 m2 per tree = 200 trees per ha)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Source http://en.wikipedia.org/wiki/Price_per_watt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<sst xmlns="http://schemas.openxmlformats.org/spreadsheetml/2006/main" count="127" uniqueCount="93">
  <si>
    <t>Waterboxx</t>
  </si>
  <si>
    <t>0</t>
  </si>
  <si>
    <t>M2 per hectare</t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</si>
  <si>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>make wasteland productive again</t>
    </r>
  </si>
  <si>
    <t xml:space="preserve">                                      </t>
  </si>
  <si>
    <t>Jaren</t>
  </si>
  <si>
    <t>Dagen van het jaar</t>
  </si>
  <si>
    <t>Bomen/ha</t>
  </si>
  <si>
    <t>Arbeidsuren per jaar</t>
  </si>
  <si>
    <t>M2 per boom</t>
  </si>
  <si>
    <t>Meters druppelirrigatie per ha</t>
  </si>
  <si>
    <t>Uurloon per man</t>
  </si>
  <si>
    <t>Elektriciteitsnet</t>
  </si>
  <si>
    <t>Hoofdleiding/meter/per ha</t>
  </si>
  <si>
    <t>Leidingen/per ha</t>
  </si>
  <si>
    <t>Computer per hoeveel ha</t>
  </si>
  <si>
    <t>Kosten in 10 jaar</t>
  </si>
  <si>
    <t>Waterverbruik per boom per dag in liters</t>
  </si>
  <si>
    <t>Waterverbruik per boom per jaar</t>
  </si>
  <si>
    <t>Waterverbruik per ha per jaar</t>
  </si>
  <si>
    <t>Waterverbruik per 1 miljoen ha/jaar</t>
  </si>
  <si>
    <t>GROASIS TECHNOLOGIE</t>
  </si>
  <si>
    <t>Investering</t>
  </si>
  <si>
    <t>Waterboxxes  hergebruik aantal keren</t>
  </si>
  <si>
    <t xml:space="preserve">Totale hoeveelheid benodigd kapitaal </t>
  </si>
  <si>
    <t>Totale hoeveelheid benodigd kapitaal</t>
  </si>
  <si>
    <t>Kapitaalkosten</t>
  </si>
  <si>
    <t>Na verwijdering geen kosten</t>
  </si>
  <si>
    <t>Waterverbruik na planten</t>
  </si>
  <si>
    <r>
      <t xml:space="preserve">Waterverbruik per </t>
    </r>
    <r>
      <rPr>
        <sz val="11"/>
        <rFont val="Calibri"/>
        <family val="2"/>
      </rPr>
      <t>boom in liters bij het planten</t>
    </r>
  </si>
  <si>
    <t>Waterverbruik  bij planten per ha</t>
  </si>
  <si>
    <t>PLANTWERK DRUPPELIRRIGATIE</t>
  </si>
  <si>
    <t>Plantgaten graven</t>
  </si>
  <si>
    <t xml:space="preserve">Planten </t>
  </si>
  <si>
    <t>Geulen graven voor hoofdleidingsysteem</t>
  </si>
  <si>
    <t>Hoofdleiding installeren</t>
  </si>
  <si>
    <t>Elektrisch systeem installeren</t>
  </si>
  <si>
    <t>Druppelleidingen installeren</t>
  </si>
  <si>
    <t>Plantgaten boren</t>
  </si>
  <si>
    <t>Planten</t>
  </si>
  <si>
    <t>Box installeren</t>
  </si>
  <si>
    <t>Box verwijderen</t>
  </si>
  <si>
    <t>Conclusie 1</t>
  </si>
  <si>
    <t>Conclusie 2</t>
  </si>
  <si>
    <t>Conclusie 3</t>
  </si>
  <si>
    <t>Kosten in 75 jaar</t>
  </si>
  <si>
    <t xml:space="preserve">Waterverbruik per boom in liters per dag </t>
  </si>
  <si>
    <t>Waterverbruik per totale gebied/jaar</t>
  </si>
  <si>
    <t>VERVANGINGEN BIJ DRUPPELIRRIGATIE INSTALLATIE IN DE KOMENDE 75 JAAR</t>
  </si>
  <si>
    <t>VERVANGINGEN BIJ GROASIS TECHNOLOGIE INSTALLATIE IN DE KOMENDE 75 JAAR</t>
  </si>
  <si>
    <t>Conclusie 4</t>
  </si>
  <si>
    <t>Conclusie 5</t>
  </si>
  <si>
    <t>Conclusie 6</t>
  </si>
  <si>
    <t xml:space="preserve">                              Conclusie in blauwe cellen</t>
  </si>
  <si>
    <t>Prijs in US dollars</t>
  </si>
  <si>
    <t>Kosten per ha</t>
  </si>
  <si>
    <t>Druppelirrigatie: investering en totale kosten</t>
  </si>
  <si>
    <t>Machines voor installatie van leidingen, geulen, planten, etc.</t>
  </si>
  <si>
    <t>Niet berekend</t>
  </si>
  <si>
    <t>Waterverbruik in liters in 10 jaar</t>
  </si>
  <si>
    <t>Waterboxxes: investering en totale kosten</t>
  </si>
  <si>
    <t>Machines voor planten, verwijderen van boxes, etc.</t>
  </si>
  <si>
    <t>Gelijk aan Groasis Technologie</t>
  </si>
  <si>
    <t>Gelijk aan druppelirrigatie</t>
  </si>
  <si>
    <t>Machines, installeren van leidingen, geulen, planten, etc.</t>
  </si>
  <si>
    <t>Waterverbruik in liters in 75 jaar</t>
  </si>
  <si>
    <t>Groasis Technologie: investering en totale kosten</t>
  </si>
  <si>
    <t xml:space="preserve">Watergift per boom in liters per uur </t>
  </si>
  <si>
    <t>Rentepercentage</t>
  </si>
  <si>
    <t>Beplant gebied in hectares</t>
  </si>
  <si>
    <t>Druppeluren per dag</t>
  </si>
  <si>
    <t>Totale behoefte</t>
  </si>
  <si>
    <t>VERVANGINGEN IN DE KOMENDE 75 JAAR</t>
  </si>
  <si>
    <t>niet berekend</t>
  </si>
  <si>
    <t>DRUPPELIRRIGATIE</t>
  </si>
  <si>
    <t>Waterput/per hoeveelheid ha</t>
  </si>
  <si>
    <t>Pomp/per hoeveelheid ha</t>
  </si>
  <si>
    <t>Elektrisch systeem/ per hoeveelheid ha</t>
  </si>
  <si>
    <t>Onderhoud per hoeveelheid ha leidingen door 1 man</t>
  </si>
  <si>
    <t>PLANTWERK GROASIS TECHNOLOGIE</t>
  </si>
  <si>
    <t>Computer per hoeveelheid ha</t>
  </si>
  <si>
    <t>kWh/ha/uur</t>
  </si>
  <si>
    <t>Model eerste 10 jaar na beplanten van een x-aantal hectares:  vergelijking druppelirrigatie - Groasis Technologie</t>
  </si>
  <si>
    <t>Graag invullen op basis van eigen omstandigheden</t>
  </si>
  <si>
    <r>
      <t xml:space="preserve">Plantafstand per boom in </t>
    </r>
    <r>
      <rPr>
        <sz val="11"/>
        <color indexed="8"/>
        <rFont val="Calibri"/>
        <family val="2"/>
      </rPr>
      <t>het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vierkant</t>
    </r>
  </si>
  <si>
    <r>
      <rPr>
        <sz val="11"/>
        <color indexed="8"/>
        <rFont val="Calibri"/>
        <family val="2"/>
      </rPr>
      <t>Investering in elektriciteitsproductie in kWh per plant</t>
    </r>
    <r>
      <rPr>
        <sz val="11"/>
        <color indexed="8"/>
        <rFont val="Calibri"/>
        <family val="2"/>
      </rPr>
      <t xml:space="preserve"> </t>
    </r>
  </si>
  <si>
    <r>
      <t>Elektrische pijpen/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per ha</t>
    </r>
  </si>
  <si>
    <r>
      <rPr>
        <sz val="11"/>
        <color indexed="8"/>
        <rFont val="Calibri"/>
        <family val="2"/>
      </rPr>
      <t>Leidingen</t>
    </r>
    <r>
      <rPr>
        <sz val="11"/>
        <color theme="1"/>
        <rFont val="Calibri"/>
        <family val="2"/>
      </rPr>
      <t xml:space="preserve"> installeren</t>
    </r>
  </si>
  <si>
    <t>Elektrische Leidingen/ per ha</t>
  </si>
  <si>
    <r>
      <t xml:space="preserve">Elektriciteitsproductie </t>
    </r>
    <r>
      <rPr>
        <sz val="11"/>
        <color indexed="8"/>
        <rFont val="Calibri"/>
        <family val="2"/>
      </rPr>
      <t>in GigaWatt per energie centrale</t>
    </r>
  </si>
  <si>
    <r>
      <t xml:space="preserve">Groasis Technnologie </t>
    </r>
    <r>
      <rPr>
        <b/>
        <sz val="11"/>
        <color indexed="8"/>
        <rFont val="Calibri"/>
        <family val="2"/>
      </rPr>
      <t>GELDBESPARING PER HECARE</t>
    </r>
    <r>
      <rPr>
        <sz val="11"/>
        <color theme="1"/>
        <rFont val="Calibri"/>
        <family val="2"/>
      </rPr>
      <t xml:space="preserve"> vergeleken met druppelirrigatie over een periode van de eerste tien jaar na planten</t>
    </r>
  </si>
  <si>
    <r>
      <t xml:space="preserve">Groasis Technnologie </t>
    </r>
    <r>
      <rPr>
        <b/>
        <sz val="11"/>
        <color indexed="8"/>
        <rFont val="Calibri"/>
        <family val="2"/>
      </rPr>
      <t>GELDBESPARING</t>
    </r>
    <r>
      <rPr>
        <b/>
        <sz val="11"/>
        <color indexed="8"/>
        <rFont val="Calibri"/>
        <family val="2"/>
      </rPr>
      <t xml:space="preserve"> PER HECTARE</t>
    </r>
    <r>
      <rPr>
        <sz val="11"/>
        <color theme="1"/>
        <rFont val="Calibri"/>
        <family val="2"/>
      </rPr>
      <t xml:space="preserve"> vergeleken met druppelirrigatie over een periode van de eerste tien jaar na planten </t>
    </r>
    <r>
      <rPr>
        <b/>
        <sz val="11"/>
        <color indexed="8"/>
        <rFont val="Calibri"/>
        <family val="2"/>
      </rPr>
      <t>IN PROCENTEN</t>
    </r>
  </si>
  <si>
    <r>
      <t xml:space="preserve">Groasis Technologie </t>
    </r>
    <r>
      <rPr>
        <i/>
        <sz val="11"/>
        <color indexed="8"/>
        <rFont val="Calibri"/>
        <family val="2"/>
      </rPr>
      <t>besparings</t>
    </r>
    <r>
      <rPr>
        <i/>
        <sz val="11"/>
        <color indexed="8"/>
        <rFont val="Calibri"/>
        <family val="2"/>
      </rPr>
      <t xml:space="preserve">percentage </t>
    </r>
    <r>
      <rPr>
        <b/>
        <sz val="11"/>
        <color indexed="8"/>
        <rFont val="Calibri"/>
        <family val="2"/>
      </rPr>
      <t xml:space="preserve">WATERVERBRUIK PER HECTARE </t>
    </r>
    <r>
      <rPr>
        <sz val="11"/>
        <color theme="1"/>
        <rFont val="Calibri"/>
        <family val="2"/>
      </rPr>
      <t xml:space="preserve"> vergeleken met druppelirrigatie over een periode van de eerste tien jaar na planten</t>
    </r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</si>
</sst>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_ * #,##0.0_ ;_ * \-#,##0.0_ ;_ * &quot;-&quot;?_ ;_ @_ "/>
    <numFmt numFmtId="169" formatCode="0.0"/>
    <numFmt numFmtId="170" formatCode="[$-413]dddd\ d\ mmmm\ yyyy"/>
    <numFmt numFmtId="171" formatCode="&quot;€&quot;\ #,##0.00"/>
    <numFmt numFmtId="172" formatCode="[$$-409]#,##0.00"/>
    <numFmt numFmtId="173" formatCode="[$$-409]#,##0.0"/>
    <numFmt numFmtId="174" formatCode="[$$-409]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66" fontId="0" fillId="0" borderId="0" xfId="46" applyNumberFormat="1" applyFont="1" applyAlignment="1">
      <alignment/>
    </xf>
    <xf numFmtId="0" fontId="0" fillId="0" borderId="10" xfId="0" applyBorder="1" applyAlignment="1">
      <alignment/>
    </xf>
    <xf numFmtId="166" fontId="0" fillId="0" borderId="11" xfId="46" applyNumberFormat="1" applyFont="1" applyBorder="1" applyAlignment="1">
      <alignment/>
    </xf>
    <xf numFmtId="166" fontId="0" fillId="0" borderId="12" xfId="46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4" xfId="46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6" xfId="46" applyNumberFormat="1" applyFont="1" applyBorder="1" applyAlignment="1">
      <alignment/>
    </xf>
    <xf numFmtId="0" fontId="0" fillId="33" borderId="17" xfId="0" applyFill="1" applyBorder="1" applyAlignment="1">
      <alignment/>
    </xf>
    <xf numFmtId="166" fontId="0" fillId="0" borderId="18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6" fontId="0" fillId="0" borderId="10" xfId="46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6" applyNumberFormat="1" applyFont="1" applyBorder="1" applyAlignment="1">
      <alignment/>
    </xf>
    <xf numFmtId="166" fontId="43" fillId="0" borderId="0" xfId="46" applyNumberFormat="1" applyFont="1" applyFill="1" applyBorder="1" applyAlignment="1">
      <alignment/>
    </xf>
    <xf numFmtId="166" fontId="43" fillId="0" borderId="0" xfId="46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0" fontId="0" fillId="34" borderId="17" xfId="55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6" fontId="0" fillId="0" borderId="1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6" fontId="0" fillId="0" borderId="14" xfId="46" applyNumberFormat="1" applyFont="1" applyFill="1" applyBorder="1" applyAlignment="1">
      <alignment/>
    </xf>
    <xf numFmtId="166" fontId="8" fillId="35" borderId="10" xfId="46" applyNumberFormat="1" applyFont="1" applyFill="1" applyBorder="1" applyAlignment="1">
      <alignment/>
    </xf>
    <xf numFmtId="166" fontId="8" fillId="36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0" fontId="40" fillId="37" borderId="13" xfId="0" applyFont="1" applyFill="1" applyBorder="1" applyAlignment="1">
      <alignment/>
    </xf>
    <xf numFmtId="166" fontId="40" fillId="37" borderId="14" xfId="46" applyNumberFormat="1" applyFont="1" applyFill="1" applyBorder="1" applyAlignment="1" quotePrefix="1">
      <alignment horizontal="right"/>
    </xf>
    <xf numFmtId="0" fontId="44" fillId="0" borderId="13" xfId="0" applyFont="1" applyBorder="1" applyAlignment="1">
      <alignment/>
    </xf>
    <xf numFmtId="166" fontId="0" fillId="0" borderId="14" xfId="46" applyNumberFormat="1" applyFont="1" applyBorder="1" applyAlignment="1" quotePrefix="1">
      <alignment horizontal="right"/>
    </xf>
    <xf numFmtId="166" fontId="0" fillId="35" borderId="14" xfId="46" applyNumberFormat="1" applyFont="1" applyFill="1" applyBorder="1" applyAlignment="1" quotePrefix="1">
      <alignment horizontal="right"/>
    </xf>
    <xf numFmtId="166" fontId="0" fillId="36" borderId="14" xfId="46" applyNumberFormat="1" applyFont="1" applyFill="1" applyBorder="1" applyAlignment="1" quotePrefix="1">
      <alignment horizontal="right"/>
    </xf>
    <xf numFmtId="166" fontId="0" fillId="38" borderId="18" xfId="46" applyNumberFormat="1" applyFont="1" applyFill="1" applyBorder="1" applyAlignment="1" quotePrefix="1">
      <alignment horizontal="right"/>
    </xf>
    <xf numFmtId="0" fontId="44" fillId="0" borderId="13" xfId="0" applyFont="1" applyFill="1" applyBorder="1" applyAlignment="1">
      <alignment/>
    </xf>
    <xf numFmtId="166" fontId="40" fillId="37" borderId="14" xfId="46" applyNumberFormat="1" applyFont="1" applyFill="1" applyBorder="1" applyAlignment="1">
      <alignment/>
    </xf>
    <xf numFmtId="166" fontId="8" fillId="35" borderId="14" xfId="46" applyNumberFormat="1" applyFont="1" applyFill="1" applyBorder="1" applyAlignment="1">
      <alignment/>
    </xf>
    <xf numFmtId="166" fontId="8" fillId="36" borderId="14" xfId="46" applyNumberFormat="1" applyFont="1" applyFill="1" applyBorder="1" applyAlignment="1">
      <alignment/>
    </xf>
    <xf numFmtId="166" fontId="8" fillId="0" borderId="14" xfId="46" applyNumberFormat="1" applyFont="1" applyFill="1" applyBorder="1" applyAlignment="1">
      <alignment horizontal="right"/>
    </xf>
    <xf numFmtId="166" fontId="0" fillId="38" borderId="18" xfId="46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66" fontId="0" fillId="37" borderId="14" xfId="46" applyNumberFormat="1" applyFont="1" applyFill="1" applyBorder="1" applyAlignment="1">
      <alignment/>
    </xf>
    <xf numFmtId="166" fontId="0" fillId="35" borderId="14" xfId="46" applyNumberFormat="1" applyFont="1" applyFill="1" applyBorder="1" applyAlignment="1">
      <alignment/>
    </xf>
    <xf numFmtId="166" fontId="0" fillId="36" borderId="14" xfId="46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38" borderId="14" xfId="46" applyNumberFormat="1" applyFont="1" applyFill="1" applyBorder="1" applyAlignment="1">
      <alignment/>
    </xf>
    <xf numFmtId="166" fontId="8" fillId="0" borderId="16" xfId="46" applyNumberFormat="1" applyFont="1" applyFill="1" applyBorder="1" applyAlignment="1">
      <alignment/>
    </xf>
    <xf numFmtId="166" fontId="8" fillId="0" borderId="18" xfId="46" applyNumberFormat="1" applyFont="1" applyFill="1" applyBorder="1" applyAlignment="1">
      <alignment horizontal="right"/>
    </xf>
    <xf numFmtId="43" fontId="0" fillId="0" borderId="0" xfId="46" applyNumberFormat="1" applyFont="1" applyBorder="1" applyAlignment="1">
      <alignment/>
    </xf>
    <xf numFmtId="43" fontId="0" fillId="0" borderId="11" xfId="46" applyNumberFormat="1" applyFont="1" applyBorder="1" applyAlignment="1">
      <alignment/>
    </xf>
    <xf numFmtId="0" fontId="8" fillId="33" borderId="23" xfId="0" applyFont="1" applyFill="1" applyBorder="1" applyAlignment="1">
      <alignment/>
    </xf>
    <xf numFmtId="166" fontId="8" fillId="33" borderId="11" xfId="46" applyNumberFormat="1" applyFont="1" applyFill="1" applyBorder="1" applyAlignment="1">
      <alignment/>
    </xf>
    <xf numFmtId="166" fontId="8" fillId="33" borderId="11" xfId="46" applyNumberFormat="1" applyFont="1" applyFill="1" applyBorder="1" applyAlignment="1" quotePrefix="1">
      <alignment horizontal="right"/>
    </xf>
    <xf numFmtId="0" fontId="25" fillId="35" borderId="23" xfId="0" applyFont="1" applyFill="1" applyBorder="1" applyAlignment="1">
      <alignment/>
    </xf>
    <xf numFmtId="166" fontId="0" fillId="34" borderId="24" xfId="46" applyNumberFormat="1" applyFont="1" applyFill="1" applyBorder="1" applyAlignment="1">
      <alignment/>
    </xf>
    <xf numFmtId="166" fontId="0" fillId="0" borderId="10" xfId="46" applyNumberFormat="1" applyFont="1" applyBorder="1" applyAlignment="1">
      <alignment/>
    </xf>
    <xf numFmtId="0" fontId="0" fillId="0" borderId="15" xfId="0" applyFill="1" applyBorder="1" applyAlignment="1">
      <alignment/>
    </xf>
    <xf numFmtId="166" fontId="0" fillId="39" borderId="10" xfId="46" applyNumberFormat="1" applyFont="1" applyFill="1" applyBorder="1" applyAlignment="1">
      <alignment/>
    </xf>
    <xf numFmtId="10" fontId="0" fillId="39" borderId="10" xfId="46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6" fontId="8" fillId="0" borderId="16" xfId="46" applyNumberFormat="1" applyFont="1" applyBorder="1" applyAlignment="1">
      <alignment/>
    </xf>
    <xf numFmtId="0" fontId="0" fillId="35" borderId="23" xfId="0" applyFill="1" applyBorder="1" applyAlignment="1">
      <alignment/>
    </xf>
    <xf numFmtId="166" fontId="0" fillId="35" borderId="11" xfId="46" applyNumberFormat="1" applyFont="1" applyFill="1" applyBorder="1" applyAlignment="1">
      <alignment/>
    </xf>
    <xf numFmtId="165" fontId="0" fillId="0" borderId="10" xfId="46" applyNumberFormat="1" applyFont="1" applyFill="1" applyBorder="1" applyAlignment="1">
      <alignment/>
    </xf>
    <xf numFmtId="166" fontId="0" fillId="0" borderId="12" xfId="46" applyNumberFormat="1" applyFont="1" applyFill="1" applyBorder="1" applyAlignment="1">
      <alignment/>
    </xf>
    <xf numFmtId="43" fontId="0" fillId="0" borderId="10" xfId="46" applyNumberFormat="1" applyFont="1" applyFill="1" applyBorder="1" applyAlignment="1">
      <alignment/>
    </xf>
    <xf numFmtId="166" fontId="8" fillId="35" borderId="11" xfId="46" applyNumberFormat="1" applyFont="1" applyFill="1" applyBorder="1" applyAlignment="1">
      <alignment/>
    </xf>
    <xf numFmtId="166" fontId="0" fillId="35" borderId="12" xfId="46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166" fontId="0" fillId="41" borderId="13" xfId="46" applyNumberFormat="1" applyFont="1" applyFill="1" applyBorder="1" applyAlignment="1">
      <alignment/>
    </xf>
    <xf numFmtId="166" fontId="0" fillId="34" borderId="0" xfId="46" applyNumberFormat="1" applyFont="1" applyFill="1" applyBorder="1" applyAlignment="1">
      <alignment/>
    </xf>
    <xf numFmtId="174" fontId="0" fillId="34" borderId="17" xfId="0" applyNumberFormat="1" applyFill="1" applyBorder="1" applyAlignment="1">
      <alignment horizontal="center"/>
    </xf>
    <xf numFmtId="166" fontId="0" fillId="34" borderId="24" xfId="46" applyNumberFormat="1" applyFont="1" applyFill="1" applyBorder="1" applyAlignment="1">
      <alignment/>
    </xf>
    <xf numFmtId="49" fontId="0" fillId="34" borderId="17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49" fontId="0" fillId="34" borderId="24" xfId="46" applyNumberFormat="1" applyFont="1" applyFill="1" applyBorder="1" applyAlignment="1">
      <alignment/>
    </xf>
    <xf numFmtId="49" fontId="0" fillId="34" borderId="24" xfId="46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34" borderId="0" xfId="46" applyNumberFormat="1" applyFont="1" applyFill="1" applyBorder="1" applyAlignment="1">
      <alignment/>
    </xf>
    <xf numFmtId="49" fontId="0" fillId="34" borderId="22" xfId="0" applyNumberFormat="1" applyFill="1" applyBorder="1" applyAlignment="1">
      <alignment horizontal="center"/>
    </xf>
    <xf numFmtId="49" fontId="0" fillId="34" borderId="24" xfId="0" applyNumberFormat="1" applyFill="1" applyBorder="1" applyAlignment="1">
      <alignment/>
    </xf>
    <xf numFmtId="49" fontId="0" fillId="34" borderId="0" xfId="46" applyNumberFormat="1" applyFont="1" applyFill="1" applyBorder="1" applyAlignment="1">
      <alignment/>
    </xf>
    <xf numFmtId="49" fontId="0" fillId="34" borderId="17" xfId="46" applyNumberFormat="1" applyFont="1" applyFill="1" applyBorder="1" applyAlignment="1">
      <alignment/>
    </xf>
    <xf numFmtId="49" fontId="40" fillId="34" borderId="24" xfId="46" applyNumberFormat="1" applyFont="1" applyFill="1" applyBorder="1" applyAlignment="1">
      <alignment/>
    </xf>
    <xf numFmtId="166" fontId="0" fillId="34" borderId="11" xfId="46" applyNumberFormat="1" applyFont="1" applyFill="1" applyBorder="1" applyAlignment="1">
      <alignment/>
    </xf>
    <xf numFmtId="166" fontId="0" fillId="0" borderId="10" xfId="46" applyNumberFormat="1" applyFont="1" applyBorder="1" applyAlignment="1">
      <alignment/>
    </xf>
    <xf numFmtId="166" fontId="0" fillId="0" borderId="11" xfId="46" applyNumberFormat="1" applyFont="1" applyBorder="1" applyAlignment="1">
      <alignment horizontal="right"/>
    </xf>
    <xf numFmtId="166" fontId="0" fillId="35" borderId="10" xfId="46" applyNumberFormat="1" applyFont="1" applyFill="1" applyBorder="1" applyAlignment="1">
      <alignment/>
    </xf>
    <xf numFmtId="166" fontId="0" fillId="36" borderId="10" xfId="46" applyNumberFormat="1" applyFont="1" applyFill="1" applyBorder="1" applyAlignment="1">
      <alignment/>
    </xf>
    <xf numFmtId="166" fontId="0" fillId="38" borderId="16" xfId="46" applyNumberFormat="1" applyFont="1" applyFill="1" applyBorder="1" applyAlignment="1">
      <alignment/>
    </xf>
    <xf numFmtId="166" fontId="0" fillId="0" borderId="11" xfId="46" applyNumberFormat="1" applyFont="1" applyBorder="1" applyAlignment="1">
      <alignment/>
    </xf>
    <xf numFmtId="166" fontId="0" fillId="38" borderId="10" xfId="46" applyNumberFormat="1" applyFont="1" applyFill="1" applyBorder="1" applyAlignment="1">
      <alignment/>
    </xf>
    <xf numFmtId="166" fontId="0" fillId="35" borderId="17" xfId="46" applyNumberFormat="1" applyFont="1" applyFill="1" applyBorder="1" applyAlignment="1">
      <alignment/>
    </xf>
    <xf numFmtId="49" fontId="0" fillId="0" borderId="0" xfId="46" applyNumberFormat="1" applyFont="1" applyAlignment="1">
      <alignment/>
    </xf>
    <xf numFmtId="166" fontId="0" fillId="34" borderId="17" xfId="46" applyNumberFormat="1" applyFont="1" applyFill="1" applyBorder="1" applyAlignment="1">
      <alignment/>
    </xf>
    <xf numFmtId="166" fontId="0" fillId="34" borderId="0" xfId="46" applyNumberFormat="1" applyFont="1" applyFill="1" applyBorder="1" applyAlignment="1">
      <alignment/>
    </xf>
    <xf numFmtId="166" fontId="0" fillId="39" borderId="13" xfId="46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34" borderId="24" xfId="46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247650</xdr:colOff>
      <xdr:row>2</xdr:row>
      <xdr:rowOff>0</xdr:rowOff>
    </xdr:to>
    <xdr:pic>
      <xdr:nvPicPr>
        <xdr:cNvPr id="1" name="Picture 1" descr="groasi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4.7109375" style="0" customWidth="1"/>
    <col min="2" max="2" width="48.7109375" style="0" customWidth="1"/>
    <col min="3" max="3" width="29.8515625" style="1" customWidth="1"/>
    <col min="4" max="4" width="18.57421875" style="1" customWidth="1"/>
    <col min="5" max="5" width="46.7109375" style="1" customWidth="1"/>
    <col min="6" max="6" width="36.00390625" style="1" customWidth="1"/>
  </cols>
  <sheetData>
    <row r="1" spans="1:8" s="16" customFormat="1" ht="27" customHeight="1">
      <c r="A1" s="74" t="s">
        <v>3</v>
      </c>
      <c r="B1" s="74"/>
      <c r="C1" s="74"/>
      <c r="D1" s="74"/>
      <c r="E1" s="74"/>
      <c r="F1" s="74"/>
      <c r="G1" s="74"/>
      <c r="H1" s="74"/>
    </row>
    <row r="2" spans="1:8" s="16" customFormat="1" ht="15">
      <c r="A2" s="74" t="s">
        <v>4</v>
      </c>
      <c r="B2" s="74"/>
      <c r="C2" s="74"/>
      <c r="D2" s="74"/>
      <c r="E2" s="74"/>
      <c r="F2" s="74"/>
      <c r="G2" s="74"/>
      <c r="H2" s="74"/>
    </row>
    <row r="3" ht="15"/>
    <row r="4" ht="15.75" thickBot="1"/>
    <row r="5" spans="2:6" ht="15">
      <c r="B5" s="67" t="s">
        <v>82</v>
      </c>
      <c r="C5" s="68"/>
      <c r="D5" s="68"/>
      <c r="E5" s="90" t="s">
        <v>53</v>
      </c>
      <c r="F5" s="70"/>
    </row>
    <row r="6" spans="2:6" ht="15">
      <c r="B6" s="102" t="s">
        <v>83</v>
      </c>
      <c r="C6" s="61"/>
      <c r="D6" s="61"/>
      <c r="E6" s="61"/>
      <c r="F6" s="6"/>
    </row>
    <row r="7" spans="2:6" ht="15">
      <c r="B7" s="24" t="s">
        <v>5</v>
      </c>
      <c r="C7" s="75">
        <v>10</v>
      </c>
      <c r="D7" s="91" t="s">
        <v>71</v>
      </c>
      <c r="E7" s="91" t="s">
        <v>54</v>
      </c>
      <c r="F7" s="6"/>
    </row>
    <row r="8" spans="2:6" ht="15">
      <c r="B8" s="24" t="s">
        <v>6</v>
      </c>
      <c r="C8" s="25">
        <v>365</v>
      </c>
      <c r="D8" s="61"/>
      <c r="E8" s="61"/>
      <c r="F8" s="6"/>
    </row>
    <row r="9" spans="2:6" ht="15">
      <c r="B9" s="24" t="s">
        <v>70</v>
      </c>
      <c r="C9" s="25">
        <v>5</v>
      </c>
      <c r="D9" s="61"/>
      <c r="E9" s="11"/>
      <c r="F9" s="6"/>
    </row>
    <row r="10" spans="2:6" ht="15">
      <c r="B10" s="24" t="s">
        <v>67</v>
      </c>
      <c r="C10" s="25">
        <v>1</v>
      </c>
      <c r="D10" s="61"/>
      <c r="E10" s="11"/>
      <c r="F10" s="6"/>
    </row>
    <row r="11" spans="2:6" ht="15">
      <c r="B11" s="24" t="s">
        <v>68</v>
      </c>
      <c r="C11" s="64">
        <v>0.05</v>
      </c>
      <c r="D11" s="61"/>
      <c r="E11" s="11"/>
      <c r="F11" s="6"/>
    </row>
    <row r="12" spans="2:6" ht="15">
      <c r="B12" s="5" t="s">
        <v>69</v>
      </c>
      <c r="C12" s="63">
        <v>1000000</v>
      </c>
      <c r="D12" s="61"/>
      <c r="E12" s="61"/>
      <c r="F12" s="6"/>
    </row>
    <row r="13" spans="2:6" ht="15">
      <c r="B13" s="5" t="s">
        <v>85</v>
      </c>
      <c r="C13" s="61">
        <v>2100</v>
      </c>
      <c r="D13" s="61"/>
      <c r="E13" s="61"/>
      <c r="F13" s="6"/>
    </row>
    <row r="14" spans="2:6" ht="15">
      <c r="B14" s="5" t="s">
        <v>7</v>
      </c>
      <c r="C14" s="63">
        <v>200</v>
      </c>
      <c r="D14" s="61">
        <f>C12*C14</f>
        <v>200000000</v>
      </c>
      <c r="E14" s="71">
        <v>0.35</v>
      </c>
      <c r="F14" s="6">
        <f>D14*E14</f>
        <v>70000000</v>
      </c>
    </row>
    <row r="15" spans="2:6" ht="15">
      <c r="B15" s="5" t="s">
        <v>2</v>
      </c>
      <c r="C15" s="61">
        <v>10000</v>
      </c>
      <c r="D15" s="61"/>
      <c r="E15" s="61"/>
      <c r="F15" s="6"/>
    </row>
    <row r="16" spans="2:6" ht="15">
      <c r="B16" s="5" t="s">
        <v>9</v>
      </c>
      <c r="C16" s="61">
        <f>C15/C14</f>
        <v>50</v>
      </c>
      <c r="D16" s="61"/>
      <c r="E16" s="61"/>
      <c r="F16" s="6"/>
    </row>
    <row r="17" spans="2:6" ht="15">
      <c r="B17" s="103" t="s">
        <v>84</v>
      </c>
      <c r="C17" s="61">
        <f>SQRT(C16)</f>
        <v>7.0710678118654755</v>
      </c>
      <c r="D17" s="61"/>
      <c r="E17" s="61"/>
      <c r="F17" s="6"/>
    </row>
    <row r="18" spans="2:6" ht="15">
      <c r="B18" s="24" t="s">
        <v>10</v>
      </c>
      <c r="C18" s="61">
        <f>C14*C17</f>
        <v>1414.213562373095</v>
      </c>
      <c r="D18" s="61"/>
      <c r="E18" s="61"/>
      <c r="F18" s="6"/>
    </row>
    <row r="19" spans="2:6" ht="15">
      <c r="B19" s="24" t="s">
        <v>11</v>
      </c>
      <c r="C19" s="63">
        <v>8</v>
      </c>
      <c r="D19" s="61"/>
      <c r="E19" s="61"/>
      <c r="F19" s="6"/>
    </row>
    <row r="20" spans="2:6" ht="15.75" thickBot="1">
      <c r="B20" s="62" t="s">
        <v>8</v>
      </c>
      <c r="C20" s="25">
        <v>2000</v>
      </c>
      <c r="D20" s="8"/>
      <c r="E20" s="8"/>
      <c r="F20" s="10"/>
    </row>
    <row r="21" spans="2:6" ht="15.75" thickBot="1">
      <c r="B21" s="16"/>
      <c r="C21" s="17"/>
      <c r="D21" s="17"/>
      <c r="E21" s="17"/>
      <c r="F21" s="17"/>
    </row>
    <row r="22" spans="2:6" ht="15">
      <c r="B22" s="46" t="s">
        <v>74</v>
      </c>
      <c r="C22" s="3"/>
      <c r="D22" s="96" t="s">
        <v>71</v>
      </c>
      <c r="E22" s="92" t="s">
        <v>54</v>
      </c>
      <c r="F22" s="4"/>
    </row>
    <row r="23" spans="2:6" ht="15">
      <c r="B23" s="40" t="s">
        <v>22</v>
      </c>
      <c r="C23" s="15"/>
      <c r="D23" s="15"/>
      <c r="E23" s="15"/>
      <c r="F23" s="6"/>
    </row>
    <row r="24" spans="2:6" ht="15">
      <c r="B24" s="5" t="s">
        <v>89</v>
      </c>
      <c r="C24" s="15">
        <v>1</v>
      </c>
      <c r="D24" s="15">
        <v>1</v>
      </c>
      <c r="E24" s="15">
        <f>C12*C36*C13</f>
        <v>1050000000</v>
      </c>
      <c r="F24" s="6">
        <f aca="true" t="shared" si="0" ref="F24:F32">D24*E24</f>
        <v>1050000000</v>
      </c>
    </row>
    <row r="25" spans="2:6" ht="15">
      <c r="B25" s="5" t="s">
        <v>12</v>
      </c>
      <c r="C25" s="15">
        <v>1</v>
      </c>
      <c r="D25" s="15">
        <v>1</v>
      </c>
      <c r="E25" s="15">
        <f>C12*200</f>
        <v>200000000</v>
      </c>
      <c r="F25" s="6">
        <f t="shared" si="0"/>
        <v>200000000</v>
      </c>
    </row>
    <row r="26" spans="2:6" ht="15">
      <c r="B26" s="5" t="s">
        <v>75</v>
      </c>
      <c r="C26" s="15">
        <v>100</v>
      </c>
      <c r="D26" s="15">
        <f>C12/C26</f>
        <v>10000</v>
      </c>
      <c r="E26" s="71">
        <v>5000</v>
      </c>
      <c r="F26" s="6">
        <f t="shared" si="0"/>
        <v>50000000</v>
      </c>
    </row>
    <row r="27" spans="2:6" ht="15">
      <c r="B27" s="5" t="s">
        <v>76</v>
      </c>
      <c r="C27" s="15">
        <v>100</v>
      </c>
      <c r="D27" s="15">
        <f>C12/C26</f>
        <v>10000</v>
      </c>
      <c r="E27" s="71">
        <v>2500</v>
      </c>
      <c r="F27" s="6">
        <f t="shared" si="0"/>
        <v>25000000</v>
      </c>
    </row>
    <row r="28" spans="2:6" ht="15">
      <c r="B28" s="5" t="s">
        <v>13</v>
      </c>
      <c r="C28" s="15">
        <v>100</v>
      </c>
      <c r="D28" s="15">
        <f>C12*C28</f>
        <v>100000000</v>
      </c>
      <c r="E28" s="71">
        <v>2.5</v>
      </c>
      <c r="F28" s="6">
        <f t="shared" si="0"/>
        <v>250000000</v>
      </c>
    </row>
    <row r="29" spans="2:6" ht="15">
      <c r="B29" s="5" t="s">
        <v>14</v>
      </c>
      <c r="C29" s="15">
        <f>C18</f>
        <v>1414.213562373095</v>
      </c>
      <c r="D29" s="15">
        <f>C12*C29</f>
        <v>1414213562.373095</v>
      </c>
      <c r="E29" s="71">
        <v>0.8</v>
      </c>
      <c r="F29" s="6">
        <f t="shared" si="0"/>
        <v>1131370849.8984761</v>
      </c>
    </row>
    <row r="30" spans="2:6" ht="15">
      <c r="B30" s="5" t="s">
        <v>86</v>
      </c>
      <c r="C30" s="15">
        <v>1</v>
      </c>
      <c r="D30" s="15">
        <f>C12*C30</f>
        <v>1000000</v>
      </c>
      <c r="E30" s="71">
        <v>50</v>
      </c>
      <c r="F30" s="6">
        <f t="shared" si="0"/>
        <v>50000000</v>
      </c>
    </row>
    <row r="31" spans="2:6" ht="15">
      <c r="B31" s="5" t="s">
        <v>77</v>
      </c>
      <c r="C31" s="15">
        <v>1</v>
      </c>
      <c r="D31" s="15">
        <f>C12*C31</f>
        <v>1000000</v>
      </c>
      <c r="E31" s="71">
        <v>50</v>
      </c>
      <c r="F31" s="6">
        <f t="shared" si="0"/>
        <v>50000000</v>
      </c>
    </row>
    <row r="32" spans="2:6" ht="15">
      <c r="B32" s="5" t="s">
        <v>15</v>
      </c>
      <c r="C32" s="15">
        <v>500</v>
      </c>
      <c r="D32" s="15">
        <f>C12/C32</f>
        <v>2000</v>
      </c>
      <c r="E32" s="15">
        <v>1000</v>
      </c>
      <c r="F32" s="6">
        <f t="shared" si="0"/>
        <v>2000000</v>
      </c>
    </row>
    <row r="33" spans="2:6" ht="15">
      <c r="B33" s="33" t="s">
        <v>25</v>
      </c>
      <c r="C33" s="15"/>
      <c r="D33" s="15"/>
      <c r="E33" s="15"/>
      <c r="F33" s="41">
        <f>SUM(F24:F32)</f>
        <v>2808370849.898476</v>
      </c>
    </row>
    <row r="34" spans="2:6" ht="15">
      <c r="B34" s="35" t="s">
        <v>16</v>
      </c>
      <c r="C34" s="15"/>
      <c r="D34" s="15"/>
      <c r="E34" s="15"/>
      <c r="F34" s="6"/>
    </row>
    <row r="35" spans="2:6" ht="15">
      <c r="B35" s="5" t="s">
        <v>26</v>
      </c>
      <c r="C35" s="15"/>
      <c r="D35" s="15"/>
      <c r="E35" s="15"/>
      <c r="F35" s="6">
        <f>(F33/2)*C11</f>
        <v>70209271.2474619</v>
      </c>
    </row>
    <row r="36" spans="2:6" ht="15">
      <c r="B36" s="5" t="s">
        <v>81</v>
      </c>
      <c r="C36" s="69">
        <v>0.5</v>
      </c>
      <c r="D36" s="15">
        <f>C12*C36</f>
        <v>500000</v>
      </c>
      <c r="E36" s="11">
        <v>0.2</v>
      </c>
      <c r="F36" s="6">
        <f>C7*C8*C9*D36*E36</f>
        <v>1825000000</v>
      </c>
    </row>
    <row r="37" spans="2:6" ht="15">
      <c r="B37" s="5" t="s">
        <v>78</v>
      </c>
      <c r="C37" s="25">
        <v>50</v>
      </c>
      <c r="D37" s="15">
        <f>C12/C37</f>
        <v>20000</v>
      </c>
      <c r="E37" s="25">
        <f>C19*C20</f>
        <v>16000</v>
      </c>
      <c r="F37" s="6">
        <f>C7*D37*E37</f>
        <v>3200000000</v>
      </c>
    </row>
    <row r="38" spans="2:6" ht="15">
      <c r="B38" s="5"/>
      <c r="C38" s="15"/>
      <c r="D38" s="15"/>
      <c r="E38" s="93" t="s">
        <v>56</v>
      </c>
      <c r="F38" s="48">
        <f>SUM(F33:F37)</f>
        <v>7903580121.145938</v>
      </c>
    </row>
    <row r="39" spans="2:6" ht="15">
      <c r="B39" s="5"/>
      <c r="C39" s="15"/>
      <c r="D39" s="15"/>
      <c r="E39" s="94" t="s">
        <v>55</v>
      </c>
      <c r="F39" s="49">
        <f>F38/C12</f>
        <v>7903.5801211459375</v>
      </c>
    </row>
    <row r="40" spans="2:6" ht="15">
      <c r="B40" s="5"/>
      <c r="C40" s="15"/>
      <c r="D40" s="15"/>
      <c r="E40" s="32" t="s">
        <v>57</v>
      </c>
      <c r="F40" s="44" t="s">
        <v>58</v>
      </c>
    </row>
    <row r="41" spans="2:6" ht="15">
      <c r="B41" s="5" t="s">
        <v>17</v>
      </c>
      <c r="C41" s="15">
        <f>C10*C9</f>
        <v>5</v>
      </c>
      <c r="D41" s="15"/>
      <c r="E41" s="25"/>
      <c r="F41" s="29"/>
    </row>
    <row r="42" spans="2:6" ht="15">
      <c r="B42" s="5" t="s">
        <v>18</v>
      </c>
      <c r="C42" s="15">
        <f>C41*C8</f>
        <v>1825</v>
      </c>
      <c r="D42" s="15"/>
      <c r="E42" s="15"/>
      <c r="F42" s="6"/>
    </row>
    <row r="43" spans="2:6" ht="15">
      <c r="B43" s="5" t="s">
        <v>19</v>
      </c>
      <c r="C43" s="15">
        <f>C42*C14</f>
        <v>365000</v>
      </c>
      <c r="D43" s="15"/>
      <c r="E43" s="15"/>
      <c r="F43" s="6"/>
    </row>
    <row r="44" spans="2:6" ht="15">
      <c r="B44" s="5" t="s">
        <v>20</v>
      </c>
      <c r="C44" s="15">
        <f>C43*C12</f>
        <v>365000000000</v>
      </c>
      <c r="D44" s="15"/>
      <c r="E44" s="15"/>
      <c r="F44" s="6"/>
    </row>
    <row r="45" spans="2:6" ht="15.75" thickBot="1">
      <c r="B45" s="7"/>
      <c r="C45" s="8"/>
      <c r="D45" s="8"/>
      <c r="E45" s="95" t="s">
        <v>59</v>
      </c>
      <c r="F45" s="45">
        <f>C44*C7</f>
        <v>3650000000000</v>
      </c>
    </row>
    <row r="46" ht="15.75" thickBot="1"/>
    <row r="47" spans="2:6" ht="15">
      <c r="B47" s="46" t="s">
        <v>21</v>
      </c>
      <c r="C47" s="3"/>
      <c r="D47" s="96" t="s">
        <v>71</v>
      </c>
      <c r="E47" s="96" t="s">
        <v>54</v>
      </c>
      <c r="F47" s="4"/>
    </row>
    <row r="48" spans="2:6" ht="15">
      <c r="B48" s="40" t="s">
        <v>22</v>
      </c>
      <c r="C48" s="15"/>
      <c r="D48" s="15"/>
      <c r="E48" s="15"/>
      <c r="F48" s="6"/>
    </row>
    <row r="49" spans="2:6" s="26" customFormat="1" ht="15">
      <c r="B49" s="24" t="s">
        <v>0</v>
      </c>
      <c r="C49" s="28"/>
      <c r="D49" s="25">
        <f>D14/C50</f>
        <v>20000000</v>
      </c>
      <c r="E49" s="25">
        <v>20</v>
      </c>
      <c r="F49" s="29">
        <f>D49*E49</f>
        <v>400000000</v>
      </c>
    </row>
    <row r="50" spans="2:6" ht="15">
      <c r="B50" s="5" t="s">
        <v>23</v>
      </c>
      <c r="C50" s="15">
        <v>10</v>
      </c>
      <c r="D50" s="15"/>
      <c r="E50" s="15"/>
      <c r="F50" s="6"/>
    </row>
    <row r="51" spans="2:6" ht="15">
      <c r="B51" s="33" t="s">
        <v>24</v>
      </c>
      <c r="C51" s="15"/>
      <c r="D51" s="15"/>
      <c r="E51" s="15"/>
      <c r="F51" s="47">
        <f>SUM(F49)</f>
        <v>400000000</v>
      </c>
    </row>
    <row r="52" spans="2:6" ht="15">
      <c r="B52" s="35" t="s">
        <v>16</v>
      </c>
      <c r="C52" s="15"/>
      <c r="D52" s="15"/>
      <c r="E52" s="15"/>
      <c r="F52" s="6"/>
    </row>
    <row r="53" spans="2:6" s="27" customFormat="1" ht="15">
      <c r="B53" s="5" t="s">
        <v>26</v>
      </c>
      <c r="C53" s="15"/>
      <c r="D53" s="15"/>
      <c r="E53" s="15"/>
      <c r="F53" s="6">
        <f>(F51/2)*C11</f>
        <v>10000000</v>
      </c>
    </row>
    <row r="54" spans="2:6" ht="15">
      <c r="B54" s="5" t="s">
        <v>27</v>
      </c>
      <c r="C54" s="15"/>
      <c r="D54" s="15"/>
      <c r="E54" s="15"/>
      <c r="F54" s="6"/>
    </row>
    <row r="55" spans="2:6" ht="15">
      <c r="B55" s="5"/>
      <c r="C55" s="15"/>
      <c r="D55" s="15"/>
      <c r="E55" s="93" t="s">
        <v>60</v>
      </c>
      <c r="F55" s="48">
        <f>SUM(F51:F54)</f>
        <v>410000000</v>
      </c>
    </row>
    <row r="56" spans="2:6" ht="15">
      <c r="B56" s="5"/>
      <c r="C56" s="15"/>
      <c r="D56" s="15"/>
      <c r="E56" s="94" t="s">
        <v>55</v>
      </c>
      <c r="F56" s="49">
        <f>F55/C12</f>
        <v>410</v>
      </c>
    </row>
    <row r="57" spans="2:6" ht="15">
      <c r="B57" s="5" t="s">
        <v>29</v>
      </c>
      <c r="C57" s="15">
        <v>60</v>
      </c>
      <c r="D57" s="15"/>
      <c r="E57" s="2"/>
      <c r="F57" s="50"/>
    </row>
    <row r="58" spans="2:6" ht="15">
      <c r="B58" s="5" t="s">
        <v>30</v>
      </c>
      <c r="C58" s="15">
        <f>C14*C57</f>
        <v>12000</v>
      </c>
      <c r="D58" s="15"/>
      <c r="E58" s="2"/>
      <c r="F58" s="20"/>
    </row>
    <row r="59" spans="2:6" ht="15">
      <c r="B59" s="5" t="s">
        <v>28</v>
      </c>
      <c r="C59" s="15">
        <v>0</v>
      </c>
      <c r="D59" s="15"/>
      <c r="E59" s="2"/>
      <c r="F59" s="20"/>
    </row>
    <row r="60" spans="2:6" ht="15">
      <c r="B60" s="5"/>
      <c r="C60" s="15"/>
      <c r="D60" s="15"/>
      <c r="E60" s="97" t="s">
        <v>59</v>
      </c>
      <c r="F60" s="51">
        <f>C12*C58</f>
        <v>12000000000</v>
      </c>
    </row>
    <row r="61" spans="2:6" ht="15.75" thickBot="1">
      <c r="B61" s="7"/>
      <c r="C61" s="8"/>
      <c r="D61" s="8"/>
      <c r="E61" s="52" t="s">
        <v>61</v>
      </c>
      <c r="F61" s="53" t="s">
        <v>58</v>
      </c>
    </row>
    <row r="62" spans="2:6" ht="15.75" thickBot="1">
      <c r="B62" s="16"/>
      <c r="C62" s="17"/>
      <c r="D62" s="17"/>
      <c r="E62" s="18"/>
      <c r="F62" s="19"/>
    </row>
    <row r="63" spans="2:6" ht="15.75" thickBot="1">
      <c r="B63" s="9" t="s">
        <v>31</v>
      </c>
      <c r="F63" s="98" t="s">
        <v>62</v>
      </c>
    </row>
    <row r="64" ht="15">
      <c r="B64" s="14" t="s">
        <v>32</v>
      </c>
    </row>
    <row r="65" ht="15">
      <c r="B65" s="12" t="s">
        <v>33</v>
      </c>
    </row>
    <row r="66" ht="15">
      <c r="B66" s="12" t="s">
        <v>34</v>
      </c>
    </row>
    <row r="67" ht="15">
      <c r="B67" s="12" t="s">
        <v>35</v>
      </c>
    </row>
    <row r="68" ht="15">
      <c r="B68" s="12" t="s">
        <v>87</v>
      </c>
    </row>
    <row r="69" ht="15">
      <c r="B69" s="12" t="s">
        <v>36</v>
      </c>
    </row>
    <row r="70" ht="15.75" thickBot="1">
      <c r="B70" s="13" t="s">
        <v>37</v>
      </c>
    </row>
    <row r="71" ht="15.75" thickBot="1"/>
    <row r="72" spans="2:6" ht="15.75" thickBot="1">
      <c r="B72" s="9" t="s">
        <v>79</v>
      </c>
      <c r="F72" s="98" t="s">
        <v>63</v>
      </c>
    </row>
    <row r="73" ht="15">
      <c r="B73" s="14" t="s">
        <v>38</v>
      </c>
    </row>
    <row r="74" ht="15">
      <c r="B74" s="12" t="s">
        <v>39</v>
      </c>
    </row>
    <row r="75" ht="15">
      <c r="B75" s="12" t="s">
        <v>40</v>
      </c>
    </row>
    <row r="76" ht="15.75" thickBot="1">
      <c r="B76" s="13" t="s">
        <v>41</v>
      </c>
    </row>
    <row r="77" ht="15.75" thickBot="1"/>
    <row r="78" spans="1:6" s="83" customFormat="1" ht="15.75" thickBot="1">
      <c r="A78" s="79" t="s">
        <v>42</v>
      </c>
      <c r="B78" s="80" t="s">
        <v>90</v>
      </c>
      <c r="C78" s="104"/>
      <c r="D78" s="82"/>
      <c r="E78" s="81"/>
      <c r="F78" s="77">
        <f>F39-F56</f>
        <v>7493.5801211459375</v>
      </c>
    </row>
    <row r="79" spans="1:6" s="83" customFormat="1" ht="15.75" thickBot="1">
      <c r="A79" s="79" t="s">
        <v>43</v>
      </c>
      <c r="B79" s="80" t="s">
        <v>91</v>
      </c>
      <c r="C79" s="87"/>
      <c r="D79" s="84"/>
      <c r="E79" s="88"/>
      <c r="F79" s="23">
        <f>(F39-F56)/F39</f>
        <v>0.948124774631809</v>
      </c>
    </row>
    <row r="80" spans="1:6" s="83" customFormat="1" ht="15.75" thickBot="1">
      <c r="A80" s="85" t="s">
        <v>44</v>
      </c>
      <c r="B80" s="86" t="s">
        <v>92</v>
      </c>
      <c r="C80" s="89"/>
      <c r="D80" s="82"/>
      <c r="E80" s="81"/>
      <c r="F80" s="23">
        <f>(100-(F60/(F45/100)))/100</f>
        <v>0.9967123287671232</v>
      </c>
    </row>
    <row r="81" ht="15.75" thickBot="1"/>
    <row r="82" spans="1:7" ht="15">
      <c r="A82" s="26"/>
      <c r="B82" s="59" t="s">
        <v>72</v>
      </c>
      <c r="C82" s="72"/>
      <c r="D82" s="72"/>
      <c r="E82" s="68"/>
      <c r="F82" s="73"/>
      <c r="G82" s="26"/>
    </row>
    <row r="83" spans="2:6" ht="15.75" thickBot="1">
      <c r="B83" s="65" t="s">
        <v>5</v>
      </c>
      <c r="C83" s="52">
        <v>75</v>
      </c>
      <c r="D83" s="66"/>
      <c r="E83" s="8"/>
      <c r="F83" s="10"/>
    </row>
    <row r="84" spans="2:6" ht="15.75" thickBot="1">
      <c r="B84" s="16"/>
      <c r="C84" s="17"/>
      <c r="D84" s="17"/>
      <c r="E84" s="54"/>
      <c r="F84" s="17"/>
    </row>
    <row r="85" spans="2:6" ht="15">
      <c r="B85" s="56" t="s">
        <v>48</v>
      </c>
      <c r="C85" s="57"/>
      <c r="D85" s="58">
        <v>3</v>
      </c>
      <c r="E85" s="55"/>
      <c r="F85" s="4"/>
    </row>
    <row r="86" spans="2:6" ht="15">
      <c r="B86" s="40" t="s">
        <v>22</v>
      </c>
      <c r="C86" s="15"/>
      <c r="D86" s="15"/>
      <c r="E86" s="15"/>
      <c r="F86" s="6"/>
    </row>
    <row r="87" spans="2:6" ht="15">
      <c r="B87" s="5" t="s">
        <v>76</v>
      </c>
      <c r="C87" s="15">
        <f>C27</f>
        <v>100</v>
      </c>
      <c r="D87" s="15">
        <f>C12/C87</f>
        <v>10000</v>
      </c>
      <c r="E87" s="15">
        <v>2500</v>
      </c>
      <c r="F87" s="6">
        <f>D87*E87*D85</f>
        <v>75000000</v>
      </c>
    </row>
    <row r="88" spans="2:6" ht="15">
      <c r="B88" s="5" t="s">
        <v>14</v>
      </c>
      <c r="C88" s="15">
        <f>C18</f>
        <v>1414.213562373095</v>
      </c>
      <c r="D88" s="15">
        <f>C12*C88</f>
        <v>1414213562.373095</v>
      </c>
      <c r="E88" s="11">
        <v>0.8</v>
      </c>
      <c r="F88" s="6">
        <f>D88*E88*D85</f>
        <v>3394112549.6954284</v>
      </c>
    </row>
    <row r="89" spans="2:6" ht="15">
      <c r="B89" s="5" t="s">
        <v>88</v>
      </c>
      <c r="C89" s="15">
        <f>C30</f>
        <v>1</v>
      </c>
      <c r="D89" s="15">
        <f>C12*C89</f>
        <v>1000000</v>
      </c>
      <c r="E89" s="15">
        <v>50</v>
      </c>
      <c r="F89" s="6">
        <f>D89*E89*D85</f>
        <v>150000000</v>
      </c>
    </row>
    <row r="90" spans="2:6" ht="15">
      <c r="B90" s="5" t="s">
        <v>80</v>
      </c>
      <c r="C90" s="15">
        <f>C32</f>
        <v>500</v>
      </c>
      <c r="D90" s="15">
        <f>C12/C90</f>
        <v>2000</v>
      </c>
      <c r="E90" s="15">
        <v>1000</v>
      </c>
      <c r="F90" s="6">
        <f>D90*E90*D85</f>
        <v>6000000</v>
      </c>
    </row>
    <row r="91" spans="2:6" ht="15">
      <c r="B91" s="33" t="s">
        <v>25</v>
      </c>
      <c r="C91" s="15"/>
      <c r="D91" s="15"/>
      <c r="E91" s="15"/>
      <c r="F91" s="41">
        <f>SUM(F87:F90)</f>
        <v>3625112549.6954284</v>
      </c>
    </row>
    <row r="92" spans="2:6" ht="15">
      <c r="B92" s="35" t="s">
        <v>45</v>
      </c>
      <c r="C92" s="15"/>
      <c r="D92" s="15"/>
      <c r="E92" s="15"/>
      <c r="F92" s="6"/>
    </row>
    <row r="93" spans="2:6" ht="15">
      <c r="B93" s="5" t="s">
        <v>26</v>
      </c>
      <c r="C93" s="15"/>
      <c r="D93" s="15"/>
      <c r="E93" s="15"/>
      <c r="F93" s="6">
        <f>(F91/2)*C11</f>
        <v>90627813.74238572</v>
      </c>
    </row>
    <row r="94" spans="2:6" ht="15">
      <c r="B94" s="5" t="s">
        <v>81</v>
      </c>
      <c r="C94" s="11">
        <f>C36</f>
        <v>0.5</v>
      </c>
      <c r="D94" s="15">
        <f>C12*C94</f>
        <v>500000</v>
      </c>
      <c r="E94" s="11">
        <v>0.2</v>
      </c>
      <c r="F94" s="6">
        <f>C83*C8*C9*D94*E94</f>
        <v>13687500000</v>
      </c>
    </row>
    <row r="95" spans="2:6" ht="15">
      <c r="B95" s="5" t="s">
        <v>78</v>
      </c>
      <c r="C95" s="25">
        <f>C37</f>
        <v>50</v>
      </c>
      <c r="D95" s="15">
        <f>C12/C95</f>
        <v>20000</v>
      </c>
      <c r="E95" s="15">
        <f>E37</f>
        <v>16000</v>
      </c>
      <c r="F95" s="6">
        <f>C83*D95*E95</f>
        <v>24000000000</v>
      </c>
    </row>
    <row r="96" spans="2:6" ht="15">
      <c r="B96" s="5"/>
      <c r="C96" s="15"/>
      <c r="D96" s="15"/>
      <c r="E96" s="30" t="s">
        <v>56</v>
      </c>
      <c r="F96" s="42">
        <f>SUM(F91:F95)</f>
        <v>41403240363.43781</v>
      </c>
    </row>
    <row r="97" spans="2:6" ht="15">
      <c r="B97" s="5"/>
      <c r="C97" s="15"/>
      <c r="D97" s="15"/>
      <c r="E97" s="31" t="s">
        <v>55</v>
      </c>
      <c r="F97" s="43">
        <f>F96/C12</f>
        <v>41403.24036343781</v>
      </c>
    </row>
    <row r="98" spans="2:6" ht="15">
      <c r="B98" s="5"/>
      <c r="C98" s="15"/>
      <c r="D98" s="15"/>
      <c r="E98" s="32" t="s">
        <v>64</v>
      </c>
      <c r="F98" s="44" t="s">
        <v>73</v>
      </c>
    </row>
    <row r="99" spans="2:6" ht="15">
      <c r="B99" s="5" t="s">
        <v>46</v>
      </c>
      <c r="C99" s="15">
        <v>5</v>
      </c>
      <c r="D99" s="15"/>
      <c r="E99" s="25"/>
      <c r="F99" s="29"/>
    </row>
    <row r="100" spans="2:6" ht="15">
      <c r="B100" s="5" t="s">
        <v>18</v>
      </c>
      <c r="C100" s="15">
        <f>C42</f>
        <v>1825</v>
      </c>
      <c r="D100" s="15"/>
      <c r="E100" s="15"/>
      <c r="F100" s="6"/>
    </row>
    <row r="101" spans="2:6" ht="15">
      <c r="B101" s="5" t="s">
        <v>19</v>
      </c>
      <c r="C101" s="15">
        <f>C43</f>
        <v>365000</v>
      </c>
      <c r="D101" s="15"/>
      <c r="E101" s="15"/>
      <c r="F101" s="6"/>
    </row>
    <row r="102" spans="2:6" ht="15">
      <c r="B102" s="5" t="s">
        <v>47</v>
      </c>
      <c r="C102" s="15">
        <f>C44</f>
        <v>365000000000</v>
      </c>
      <c r="D102" s="15"/>
      <c r="E102" s="15"/>
      <c r="F102" s="6"/>
    </row>
    <row r="103" spans="2:6" ht="15.75" thickBot="1">
      <c r="B103" s="7"/>
      <c r="C103" s="8"/>
      <c r="D103" s="8"/>
      <c r="E103" s="95" t="s">
        <v>65</v>
      </c>
      <c r="F103" s="45">
        <f>C102*C83</f>
        <v>27375000000000</v>
      </c>
    </row>
    <row r="104" ht="15.75" thickBot="1"/>
    <row r="105" spans="2:6" ht="15">
      <c r="B105" s="56" t="s">
        <v>49</v>
      </c>
      <c r="C105" s="57"/>
      <c r="D105" s="58" t="s">
        <v>1</v>
      </c>
      <c r="E105" s="3"/>
      <c r="F105" s="4"/>
    </row>
    <row r="106" spans="2:6" ht="15">
      <c r="B106" s="33" t="s">
        <v>25</v>
      </c>
      <c r="C106" s="61"/>
      <c r="D106" s="61"/>
      <c r="E106" s="61"/>
      <c r="F106" s="34" t="s">
        <v>1</v>
      </c>
    </row>
    <row r="107" spans="2:6" ht="15">
      <c r="B107" s="35" t="s">
        <v>45</v>
      </c>
      <c r="C107" s="61"/>
      <c r="D107" s="61"/>
      <c r="E107" s="61"/>
      <c r="F107" s="36" t="s">
        <v>1</v>
      </c>
    </row>
    <row r="108" spans="2:6" ht="15">
      <c r="B108" s="5"/>
      <c r="C108" s="61"/>
      <c r="D108" s="61"/>
      <c r="E108" s="93" t="s">
        <v>66</v>
      </c>
      <c r="F108" s="37" t="s">
        <v>1</v>
      </c>
    </row>
    <row r="109" spans="2:6" ht="15">
      <c r="B109" s="5"/>
      <c r="C109" s="61"/>
      <c r="D109" s="61"/>
      <c r="E109" s="94" t="s">
        <v>55</v>
      </c>
      <c r="F109" s="38" t="s">
        <v>1</v>
      </c>
    </row>
    <row r="110" spans="2:6" ht="15.75" thickBot="1">
      <c r="B110" s="7"/>
      <c r="C110" s="8"/>
      <c r="D110" s="8"/>
      <c r="E110" s="95" t="s">
        <v>65</v>
      </c>
      <c r="F110" s="39" t="s">
        <v>1</v>
      </c>
    </row>
    <row r="111" ht="15.75" thickBot="1"/>
    <row r="112" spans="1:6" ht="15.75" thickBot="1">
      <c r="A112" s="22" t="s">
        <v>50</v>
      </c>
      <c r="B112" s="80" t="s">
        <v>90</v>
      </c>
      <c r="C112" s="60"/>
      <c r="D112" s="78"/>
      <c r="E112" s="60"/>
      <c r="F112" s="77">
        <f>F97-F109</f>
        <v>41403.24036343781</v>
      </c>
    </row>
    <row r="113" spans="1:6" ht="15.75" thickBot="1">
      <c r="A113" s="21" t="s">
        <v>51</v>
      </c>
      <c r="B113" s="80" t="s">
        <v>91</v>
      </c>
      <c r="C113" s="76"/>
      <c r="D113" s="101"/>
      <c r="E113" s="100"/>
      <c r="F113" s="23">
        <f>(F97-F109)/F97</f>
        <v>1</v>
      </c>
    </row>
    <row r="114" spans="1:6" ht="15.75" thickBot="1">
      <c r="A114" s="21" t="s">
        <v>52</v>
      </c>
      <c r="B114" s="86" t="s">
        <v>92</v>
      </c>
      <c r="C114" s="60"/>
      <c r="D114" s="60"/>
      <c r="E114" s="60"/>
      <c r="F114" s="23">
        <f>(100-(F110/(F103/100)))/100</f>
        <v>1</v>
      </c>
    </row>
    <row r="117" spans="3:6" s="83" customFormat="1" ht="15">
      <c r="C117" s="99"/>
      <c r="D117" s="99"/>
      <c r="E117" s="99"/>
      <c r="F117" s="99"/>
    </row>
  </sheetData>
  <sheetProtection/>
  <printOptions/>
  <pageMargins left="0.7" right="0.7" top="0.75" bottom="0.75" header="0.3" footer="0.3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PieterHoff</cp:lastModifiedBy>
  <dcterms:created xsi:type="dcterms:W3CDTF">2012-12-08T10:50:36Z</dcterms:created>
  <dcterms:modified xsi:type="dcterms:W3CDTF">2013-01-06T13:33:20Z</dcterms:modified>
  <cp:category/>
  <cp:version/>
  <cp:contentType/>
  <cp:contentStatus/>
</cp:coreProperties>
</file>